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DieseArbeitsmappe" defaultThemeVersion="124226"/>
  <workbookProtection workbookPassword="9035" lockStructure="1"/>
  <bookViews>
    <workbookView xWindow="240" yWindow="105" windowWidth="14805" windowHeight="8010" activeTab="1"/>
  </bookViews>
  <sheets>
    <sheet name="Stratos" sheetId="1" r:id="rId1"/>
    <sheet name="Omega-F" sheetId="3" r:id="rId2"/>
    <sheet name="Delta" sheetId="5" r:id="rId3"/>
    <sheet name="Kalkulation" sheetId="2" state="hidden" r:id="rId4"/>
  </sheets>
  <calcPr calcId="152511"/>
</workbook>
</file>

<file path=xl/calcChain.xml><?xml version="1.0" encoding="utf-8"?>
<calcChain xmlns="http://schemas.openxmlformats.org/spreadsheetml/2006/main">
  <c r="P18" i="2" l="1"/>
  <c r="P22" i="2"/>
  <c r="P21" i="2"/>
  <c r="P20" i="2"/>
  <c r="P19" i="2"/>
  <c r="E18" i="1"/>
  <c r="E18" i="3"/>
  <c r="D18" i="3"/>
  <c r="B18" i="1"/>
  <c r="C142" i="2"/>
  <c r="C141" i="2"/>
  <c r="C83" i="2"/>
  <c r="C82" i="2"/>
  <c r="C81" i="2"/>
  <c r="C80" i="2"/>
  <c r="C79" i="2"/>
  <c r="D67" i="2"/>
  <c r="D66" i="2"/>
  <c r="P29" i="2"/>
  <c r="P30" i="2"/>
  <c r="P31" i="2"/>
  <c r="K31" i="2"/>
  <c r="K30" i="2"/>
  <c r="K29" i="2"/>
  <c r="K22" i="2"/>
  <c r="K21" i="2"/>
  <c r="K20" i="2"/>
  <c r="K19" i="2"/>
  <c r="K18" i="2"/>
  <c r="B18" i="3"/>
  <c r="K23" i="2" l="1"/>
  <c r="P25" i="2"/>
  <c r="D14" i="3"/>
  <c r="D18" i="1"/>
  <c r="C130" i="2" l="1"/>
  <c r="C132" i="2"/>
  <c r="C136" i="2"/>
  <c r="C128" i="2"/>
  <c r="C124" i="2" l="1"/>
  <c r="C122" i="2" l="1"/>
  <c r="C137" i="2"/>
  <c r="C135" i="2"/>
  <c r="C134" i="2"/>
  <c r="C133" i="2"/>
  <c r="C131" i="2"/>
  <c r="N131" i="2" l="1"/>
  <c r="F139" i="2"/>
  <c r="F138" i="2"/>
  <c r="C120" i="2" l="1"/>
  <c r="G123" i="2" s="1"/>
  <c r="G124" i="2" l="1"/>
  <c r="C129" i="2"/>
  <c r="C127" i="2"/>
  <c r="C126" i="2"/>
  <c r="C125" i="2"/>
  <c r="C123" i="2"/>
  <c r="C138" i="2" l="1"/>
  <c r="C143" i="2"/>
  <c r="F143" i="2" s="1"/>
  <c r="P24" i="2"/>
  <c r="I21" i="2" s="1"/>
  <c r="F150" i="2" l="1"/>
  <c r="I31" i="3" s="1"/>
  <c r="C149" i="2"/>
  <c r="C145" i="2"/>
  <c r="C146" i="2" s="1"/>
  <c r="F145" i="2"/>
  <c r="F146" i="2" l="1"/>
  <c r="F148" i="2" s="1"/>
  <c r="I32" i="3" s="1"/>
  <c r="F141" i="2"/>
  <c r="F140" i="2"/>
  <c r="C147" i="2"/>
  <c r="C148" i="2" s="1"/>
  <c r="C152" i="2" s="1"/>
  <c r="F142" i="2" l="1"/>
  <c r="P28" i="2" l="1"/>
  <c r="K28" i="2"/>
  <c r="P103" i="2" l="1"/>
  <c r="N103" i="2" s="1"/>
  <c r="N104" i="2" s="1"/>
  <c r="N105" i="2" s="1"/>
  <c r="N106" i="2" s="1"/>
  <c r="P98" i="2"/>
  <c r="N98" i="2" s="1"/>
  <c r="N99" i="2" s="1"/>
  <c r="N100" i="2" s="1"/>
  <c r="N101" i="2" s="1"/>
  <c r="P93" i="2"/>
  <c r="N93" i="2" s="1"/>
  <c r="N94" i="2" s="1"/>
  <c r="N95" i="2" s="1"/>
  <c r="N96" i="2" s="1"/>
  <c r="P88" i="2"/>
  <c r="N88" i="2" s="1"/>
  <c r="N89" i="2" s="1"/>
  <c r="N90" i="2" s="1"/>
  <c r="N91" i="2" s="1"/>
  <c r="P78" i="2"/>
  <c r="N78" i="2" s="1"/>
  <c r="N79" i="2" s="1"/>
  <c r="N80" i="2" s="1"/>
  <c r="N81" i="2" s="1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X90" i="2" l="1"/>
  <c r="X89" i="2"/>
  <c r="X88" i="2"/>
  <c r="X91" i="2" l="1"/>
  <c r="S85" i="2" s="1"/>
  <c r="K92" i="2" l="1"/>
  <c r="K93" i="2" s="1"/>
  <c r="O111" i="2" s="1"/>
  <c r="O103" i="2"/>
  <c r="K77" i="2"/>
  <c r="K80" i="2" s="1"/>
  <c r="O109" i="2" s="1"/>
  <c r="K82" i="2"/>
  <c r="K87" i="2"/>
  <c r="O77" i="2" l="1"/>
  <c r="S86" i="2"/>
  <c r="S87" i="2"/>
  <c r="S78" i="2"/>
  <c r="O91" i="2"/>
  <c r="O105" i="2"/>
  <c r="O90" i="2"/>
  <c r="O106" i="2"/>
  <c r="O83" i="2"/>
  <c r="O89" i="2"/>
  <c r="O107" i="2"/>
  <c r="O98" i="2"/>
  <c r="O101" i="2"/>
  <c r="O85" i="2"/>
  <c r="O97" i="2"/>
  <c r="O94" i="2"/>
  <c r="O102" i="2"/>
  <c r="O87" i="2"/>
  <c r="O96" i="2"/>
  <c r="O88" i="2"/>
  <c r="O99" i="2"/>
  <c r="O100" i="2"/>
  <c r="O84" i="2"/>
  <c r="O93" i="2"/>
  <c r="O86" i="2"/>
  <c r="O92" i="2"/>
  <c r="O95" i="2"/>
  <c r="O104" i="2"/>
  <c r="K84" i="2"/>
  <c r="O81" i="2"/>
  <c r="O79" i="2"/>
  <c r="O80" i="2"/>
  <c r="O82" i="2"/>
  <c r="O78" i="2"/>
  <c r="K85" i="2"/>
  <c r="K86" i="2" l="1"/>
  <c r="O110" i="2" s="1"/>
  <c r="J77" i="2"/>
  <c r="S84" i="2" s="1"/>
  <c r="O115" i="2" l="1"/>
  <c r="H22" i="5" s="1"/>
  <c r="S83" i="2" s="1"/>
  <c r="S89" i="2" l="1"/>
  <c r="H21" i="5" s="1"/>
  <c r="C85" i="2"/>
  <c r="H14" i="5" s="1"/>
  <c r="P23" i="2"/>
  <c r="G125" i="2" s="1"/>
  <c r="G126" i="2" s="1"/>
  <c r="F147" i="2" s="1"/>
  <c r="F149" i="2" s="1"/>
  <c r="W65" i="2"/>
  <c r="T66" i="2"/>
  <c r="T67" i="2"/>
  <c r="T65" i="2"/>
  <c r="S62" i="2"/>
  <c r="S63" i="2" s="1"/>
  <c r="I20" i="2"/>
  <c r="P33" i="2"/>
  <c r="F152" i="2" l="1"/>
  <c r="F153" i="2"/>
  <c r="P32" i="2"/>
  <c r="P35" i="2" s="1"/>
  <c r="I18" i="3" s="1"/>
  <c r="I13" i="3"/>
  <c r="V63" i="2"/>
  <c r="W63" i="2" s="1"/>
  <c r="W64" i="2" s="1"/>
  <c r="W68" i="2" s="1"/>
  <c r="I22" i="3" s="1"/>
  <c r="T63" i="2"/>
  <c r="T64" i="2" s="1"/>
  <c r="T68" i="2" s="1"/>
  <c r="I23" i="3" s="1"/>
  <c r="I22" i="2"/>
  <c r="D59" i="2" s="1"/>
  <c r="Q19" i="2"/>
  <c r="D61" i="2" s="1"/>
  <c r="D62" i="2" s="1"/>
  <c r="C17" i="3" s="1"/>
  <c r="E38" i="1"/>
  <c r="L62" i="2"/>
  <c r="L63" i="2" s="1"/>
  <c r="M65" i="2"/>
  <c r="P65" i="2"/>
  <c r="M66" i="2"/>
  <c r="M67" i="2"/>
  <c r="D65" i="2" l="1"/>
  <c r="D64" i="2"/>
  <c r="F155" i="2"/>
  <c r="I30" i="3" s="1"/>
  <c r="F154" i="2"/>
  <c r="D63" i="2"/>
  <c r="M63" i="2"/>
  <c r="M64" i="2" s="1"/>
  <c r="M68" i="2" s="1"/>
  <c r="O63" i="2"/>
  <c r="P63" i="2" s="1"/>
  <c r="P64" i="2" s="1"/>
  <c r="P68" i="2" s="1"/>
  <c r="D70" i="2" l="1"/>
  <c r="I25" i="1"/>
  <c r="I26" i="1"/>
  <c r="I14" i="3" l="1"/>
  <c r="I18" i="2"/>
  <c r="K32" i="2"/>
  <c r="K33" i="2"/>
  <c r="B4" i="2"/>
  <c r="C4" i="2"/>
  <c r="D4" i="2"/>
  <c r="F4" i="2"/>
  <c r="G4" i="2"/>
  <c r="K45" i="2" s="1"/>
  <c r="M45" i="2" s="1"/>
  <c r="N45" i="2" s="1"/>
  <c r="O45" i="2" s="1"/>
  <c r="P45" i="2" s="1"/>
  <c r="H4" i="2"/>
  <c r="I4" i="2"/>
  <c r="J4" i="2"/>
  <c r="K4" i="2"/>
  <c r="L4" i="2"/>
  <c r="M4" i="2"/>
  <c r="N4" i="2"/>
  <c r="B5" i="2"/>
  <c r="C5" i="2"/>
  <c r="D5" i="2"/>
  <c r="F5" i="2"/>
  <c r="G5" i="2"/>
  <c r="H5" i="2"/>
  <c r="I5" i="2"/>
  <c r="J5" i="2"/>
  <c r="K5" i="2"/>
  <c r="L5" i="2"/>
  <c r="M5" i="2"/>
  <c r="N5" i="2"/>
  <c r="B6" i="2"/>
  <c r="C6" i="2"/>
  <c r="D6" i="2"/>
  <c r="F6" i="2"/>
  <c r="G6" i="2"/>
  <c r="H6" i="2"/>
  <c r="I6" i="2"/>
  <c r="J6" i="2"/>
  <c r="K46" i="2" s="1"/>
  <c r="M46" i="2" s="1"/>
  <c r="N46" i="2" s="1"/>
  <c r="O46" i="2" s="1"/>
  <c r="P46" i="2" s="1"/>
  <c r="K6" i="2"/>
  <c r="L6" i="2"/>
  <c r="M6" i="2"/>
  <c r="N6" i="2"/>
  <c r="B7" i="2"/>
  <c r="C7" i="2"/>
  <c r="D7" i="2"/>
  <c r="F7" i="2"/>
  <c r="G7" i="2"/>
  <c r="H7" i="2"/>
  <c r="I7" i="2"/>
  <c r="J7" i="2"/>
  <c r="K7" i="2"/>
  <c r="L7" i="2"/>
  <c r="K47" i="2" s="1"/>
  <c r="M47" i="2" s="1"/>
  <c r="N47" i="2" s="1"/>
  <c r="O47" i="2" s="1"/>
  <c r="P47" i="2" s="1"/>
  <c r="M7" i="2"/>
  <c r="N7" i="2"/>
  <c r="B8" i="2"/>
  <c r="C8" i="2"/>
  <c r="D8" i="2"/>
  <c r="F8" i="2"/>
  <c r="G8" i="2"/>
  <c r="H8" i="2"/>
  <c r="I8" i="2"/>
  <c r="J8" i="2"/>
  <c r="K8" i="2"/>
  <c r="L8" i="2"/>
  <c r="K48" i="2" s="1"/>
  <c r="M48" i="2" s="1"/>
  <c r="N48" i="2" s="1"/>
  <c r="O48" i="2" s="1"/>
  <c r="P48" i="2" s="1"/>
  <c r="M8" i="2"/>
  <c r="N8" i="2"/>
  <c r="B9" i="2"/>
  <c r="C9" i="2"/>
  <c r="D9" i="2"/>
  <c r="F9" i="2"/>
  <c r="G9" i="2"/>
  <c r="H9" i="2"/>
  <c r="I9" i="2"/>
  <c r="J9" i="2"/>
  <c r="K9" i="2"/>
  <c r="L9" i="2"/>
  <c r="M9" i="2"/>
  <c r="N9" i="2"/>
  <c r="B10" i="2"/>
  <c r="C10" i="2"/>
  <c r="D10" i="2"/>
  <c r="F10" i="2"/>
  <c r="G10" i="2"/>
  <c r="H10" i="2"/>
  <c r="I10" i="2"/>
  <c r="J10" i="2"/>
  <c r="K10" i="2"/>
  <c r="L10" i="2"/>
  <c r="M10" i="2"/>
  <c r="N10" i="2"/>
  <c r="D44" i="2"/>
  <c r="K35" i="2" l="1"/>
  <c r="L19" i="2"/>
  <c r="D43" i="2"/>
  <c r="K25" i="2"/>
  <c r="D16" i="1"/>
  <c r="I16" i="1" l="1"/>
  <c r="D45" i="2"/>
  <c r="D46" i="2" s="1"/>
  <c r="I12" i="1"/>
  <c r="C17" i="1" l="1"/>
  <c r="D49" i="2" l="1"/>
  <c r="D48" i="2"/>
  <c r="D47" i="2"/>
  <c r="D52" i="2" s="1"/>
  <c r="I13" i="1" s="1"/>
  <c r="P83" i="2"/>
  <c r="N83" i="2" s="1"/>
  <c r="N84" i="2" s="1"/>
  <c r="N85" i="2" s="1"/>
  <c r="N86" i="2" s="1"/>
</calcChain>
</file>

<file path=xl/sharedStrings.xml><?xml version="1.0" encoding="utf-8"?>
<sst xmlns="http://schemas.openxmlformats.org/spreadsheetml/2006/main" count="277" uniqueCount="169">
  <si>
    <t>Breite</t>
  </si>
  <si>
    <t>Länge</t>
  </si>
  <si>
    <t>Plattformbreite</t>
  </si>
  <si>
    <t>mm</t>
  </si>
  <si>
    <t>°</t>
  </si>
  <si>
    <t>Biegeradius</t>
  </si>
  <si>
    <t>Stütze *2</t>
  </si>
  <si>
    <t>2* Plattform</t>
  </si>
  <si>
    <t>Differenz</t>
  </si>
  <si>
    <t>Zus. Breite</t>
  </si>
  <si>
    <t>speziell 90</t>
  </si>
  <si>
    <t>Summe rampen</t>
  </si>
  <si>
    <t>700x750</t>
  </si>
  <si>
    <t>750x850</t>
  </si>
  <si>
    <t>800x900</t>
  </si>
  <si>
    <t>800x1000</t>
  </si>
  <si>
    <t>2xplattform</t>
  </si>
  <si>
    <t>dist</t>
  </si>
  <si>
    <t>Summe</t>
  </si>
  <si>
    <t>wand</t>
  </si>
  <si>
    <t>80x40</t>
  </si>
  <si>
    <t>60x60</t>
  </si>
  <si>
    <t>Ausgang</t>
  </si>
  <si>
    <t>Faktor</t>
  </si>
  <si>
    <t>Länge Plattform</t>
  </si>
  <si>
    <t>Tats Höhe</t>
  </si>
  <si>
    <t>Rampe 200</t>
  </si>
  <si>
    <t>Rampe 300</t>
  </si>
  <si>
    <t>Berechnung C</t>
  </si>
  <si>
    <t>Berechnung B</t>
  </si>
  <si>
    <t>STRATOS</t>
  </si>
  <si>
    <t>Omega</t>
  </si>
  <si>
    <t>Stratos</t>
  </si>
  <si>
    <t>Korrektur</t>
  </si>
  <si>
    <t>standard90150</t>
  </si>
  <si>
    <t>standard90200</t>
  </si>
  <si>
    <t>Delta</t>
  </si>
  <si>
    <t>Stütze</t>
  </si>
  <si>
    <t>Fix</t>
  </si>
  <si>
    <t>PL</t>
  </si>
  <si>
    <t>PL*0,5</t>
  </si>
  <si>
    <t>Berechnung</t>
  </si>
  <si>
    <t>1092.2</t>
  </si>
  <si>
    <t>Grad</t>
  </si>
  <si>
    <t>D</t>
  </si>
  <si>
    <t>L1</t>
  </si>
  <si>
    <t>L2</t>
  </si>
  <si>
    <t>H1</t>
  </si>
  <si>
    <t>L Ges</t>
  </si>
  <si>
    <t>Gesamt</t>
  </si>
  <si>
    <t>Korrektur PL</t>
  </si>
  <si>
    <t>Maß L Ges</t>
  </si>
  <si>
    <t>Ausgang Ramp</t>
  </si>
  <si>
    <t>Tats.</t>
  </si>
  <si>
    <t>Korr. Rampe</t>
  </si>
  <si>
    <t>Korrektur Rampe</t>
  </si>
  <si>
    <t>Berechnung Ende Schiene</t>
  </si>
  <si>
    <t>HY 1</t>
  </si>
  <si>
    <t>HY 2</t>
  </si>
  <si>
    <t>Berechnung Delta Plattform</t>
  </si>
  <si>
    <t>0,5 PL</t>
  </si>
  <si>
    <t>Länge bis Ende</t>
  </si>
  <si>
    <t>Korr Rampe</t>
  </si>
  <si>
    <t>150er</t>
  </si>
  <si>
    <t>200er</t>
  </si>
  <si>
    <t>300er</t>
  </si>
  <si>
    <t>SUMME</t>
  </si>
  <si>
    <t>AK Schiene</t>
  </si>
  <si>
    <t>GK Schiene</t>
  </si>
  <si>
    <t>Korr Länge</t>
  </si>
  <si>
    <t>L=750</t>
  </si>
  <si>
    <t>Breite gerade Fixum</t>
  </si>
  <si>
    <t>PF Breite</t>
  </si>
  <si>
    <t>Stütze 60x60</t>
  </si>
  <si>
    <t>Stütze 80x40</t>
  </si>
  <si>
    <r>
      <t>mm</t>
    </r>
    <r>
      <rPr>
        <sz val="16"/>
        <color theme="1"/>
        <rFont val="Segoe UI"/>
        <family val="2"/>
      </rPr>
      <t>?</t>
    </r>
  </si>
  <si>
    <t>Änderungen</t>
  </si>
  <si>
    <t>Berechnung C85 auf 185mm</t>
  </si>
  <si>
    <t>Rampe spezial 90° auf 200mm</t>
  </si>
  <si>
    <t>Exaktes Maß fett</t>
  </si>
  <si>
    <t>Stütze im Treppenauge(neue Kalk D65); Korr Faktor H21 =5</t>
  </si>
  <si>
    <t>Zelle C 67 zugefügt; Korr Faktor bei Stützen im Treppenauge</t>
  </si>
  <si>
    <t>Zelle C68 zugefügt; Korre Faktor bei 750x850</t>
  </si>
  <si>
    <t>Korr 750x850</t>
  </si>
  <si>
    <t>korr 750_850</t>
  </si>
  <si>
    <t>NEGATIV KURVE</t>
  </si>
  <si>
    <r>
      <t xml:space="preserve">Abstand Wand </t>
    </r>
    <r>
      <rPr>
        <b/>
        <sz val="11"/>
        <color rgb="FFFF0000"/>
        <rFont val="Calibri"/>
        <family val="2"/>
        <scheme val="minor"/>
      </rPr>
      <t>D=</t>
    </r>
  </si>
  <si>
    <r>
      <t>Abstand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A</t>
    </r>
  </si>
  <si>
    <r>
      <t xml:space="preserve">Diag. </t>
    </r>
    <r>
      <rPr>
        <b/>
        <sz val="11"/>
        <color rgb="FFFF0000"/>
        <rFont val="Calibri"/>
        <family val="2"/>
        <scheme val="minor"/>
      </rPr>
      <t>C</t>
    </r>
  </si>
  <si>
    <r>
      <rPr>
        <sz val="11"/>
        <rFont val="Calibri"/>
        <family val="2"/>
        <scheme val="minor"/>
      </rPr>
      <t>Radius</t>
    </r>
    <r>
      <rPr>
        <sz val="11"/>
        <color rgb="FFFF0000"/>
        <rFont val="Calibri"/>
        <family val="2"/>
        <scheme val="minor"/>
      </rPr>
      <t xml:space="preserve"> R</t>
    </r>
  </si>
  <si>
    <r>
      <t xml:space="preserve">Zu Wand </t>
    </r>
    <r>
      <rPr>
        <b/>
        <sz val="11"/>
        <color rgb="FFFF0000"/>
        <rFont val="Calibri"/>
        <family val="2"/>
        <scheme val="minor"/>
      </rPr>
      <t>W</t>
    </r>
  </si>
  <si>
    <r>
      <t xml:space="preserve">PF Platz </t>
    </r>
    <r>
      <rPr>
        <b/>
        <sz val="11"/>
        <color rgb="FFFF0000"/>
        <rFont val="Calibri"/>
        <family val="2"/>
        <scheme val="minor"/>
      </rPr>
      <t>PF</t>
    </r>
  </si>
  <si>
    <t>Mindestbreite Treppe</t>
  </si>
  <si>
    <r>
      <t xml:space="preserve">PF Platz gerade </t>
    </r>
    <r>
      <rPr>
        <b/>
        <sz val="11"/>
        <color rgb="FFFF0000"/>
        <rFont val="Calibri"/>
        <family val="2"/>
        <scheme val="minor"/>
      </rPr>
      <t>S</t>
    </r>
  </si>
  <si>
    <t>B1</t>
  </si>
  <si>
    <t>B2</t>
  </si>
  <si>
    <t>A</t>
  </si>
  <si>
    <t>C</t>
  </si>
  <si>
    <t>R2</t>
  </si>
  <si>
    <t>B min</t>
  </si>
  <si>
    <t>Maß d</t>
  </si>
  <si>
    <t>Bd min</t>
  </si>
  <si>
    <t>K1: B1 und B2 &gt; B min</t>
  </si>
  <si>
    <t>B1k</t>
  </si>
  <si>
    <t>B2k</t>
  </si>
  <si>
    <t>K3: K1 und K2 = ok</t>
  </si>
  <si>
    <t>K2: Bd min &lt; R2</t>
  </si>
  <si>
    <t>Korr Breite 700</t>
  </si>
  <si>
    <t>Summe:</t>
  </si>
  <si>
    <t>K4: B1 oder B2&gt; R</t>
  </si>
  <si>
    <t>W</t>
  </si>
  <si>
    <t>Gesamtbreite</t>
  </si>
  <si>
    <t>Korr seitliche Rampe</t>
  </si>
  <si>
    <t>Plattformbreite + Breite+10mm luft</t>
  </si>
  <si>
    <t>Distanz</t>
  </si>
  <si>
    <t>Fix PL</t>
  </si>
  <si>
    <t>Bügel</t>
  </si>
  <si>
    <t>Seitl rampe</t>
  </si>
  <si>
    <t>Luft</t>
  </si>
  <si>
    <t>Kontrolle</t>
  </si>
  <si>
    <t>Input Data</t>
  </si>
  <si>
    <t>Platform width</t>
  </si>
  <si>
    <t>Platform length</t>
  </si>
  <si>
    <t>Way of fixing</t>
  </si>
  <si>
    <t>90° ramp</t>
  </si>
  <si>
    <t>Dim X wider than</t>
  </si>
  <si>
    <t>No</t>
  </si>
  <si>
    <t>Angle stair flight 1</t>
  </si>
  <si>
    <t>Angle stair flight 2</t>
  </si>
  <si>
    <t>Input data for steep start only</t>
  </si>
  <si>
    <t>Height of first step H</t>
  </si>
  <si>
    <t>Length of lower ramp</t>
  </si>
  <si>
    <r>
      <t xml:space="preserve">Dim </t>
    </r>
    <r>
      <rPr>
        <b/>
        <u/>
        <sz val="11"/>
        <color theme="1"/>
        <rFont val="Segoe UI"/>
        <family val="2"/>
      </rPr>
      <t>B</t>
    </r>
    <r>
      <rPr>
        <b/>
        <sz val="11"/>
        <color theme="1"/>
        <rFont val="Segoe UI"/>
        <family val="2"/>
      </rPr>
      <t xml:space="preserve"> to end of rail</t>
    </r>
  </si>
  <si>
    <r>
      <t xml:space="preserve">Dim </t>
    </r>
    <r>
      <rPr>
        <b/>
        <u/>
        <sz val="11"/>
        <color theme="1"/>
        <rFont val="Segoe UI"/>
        <family val="2"/>
      </rPr>
      <t>C</t>
    </r>
    <r>
      <rPr>
        <b/>
        <sz val="11"/>
        <color theme="1"/>
        <rFont val="Segoe UI"/>
        <family val="2"/>
      </rPr>
      <t xml:space="preserve"> to end of platform</t>
    </r>
  </si>
  <si>
    <t>Required space on curved stair</t>
  </si>
  <si>
    <t>Minimum stair width</t>
  </si>
  <si>
    <t>Minimum total width</t>
  </si>
  <si>
    <t>Requierd space on straight stair(no curves)</t>
  </si>
  <si>
    <t>Lehner Lifttechnik GmbH does not take over responsibility for the final feasibility; Changes without prior notice possible, all rights reserved.</t>
  </si>
  <si>
    <t>Platformconfigurator Stratos</t>
  </si>
  <si>
    <t>Platformconfigurator Omega-F</t>
  </si>
  <si>
    <t>no</t>
  </si>
  <si>
    <r>
      <t xml:space="preserve">Dim </t>
    </r>
    <r>
      <rPr>
        <b/>
        <i/>
        <sz val="11"/>
        <color theme="1"/>
        <rFont val="Segoe UI"/>
        <family val="2"/>
      </rPr>
      <t>X</t>
    </r>
    <r>
      <rPr>
        <b/>
        <sz val="11"/>
        <color theme="1"/>
        <rFont val="Segoe UI"/>
        <family val="2"/>
      </rPr>
      <t xml:space="preserve"> wider than </t>
    </r>
  </si>
  <si>
    <r>
      <t xml:space="preserve">Height of first step </t>
    </r>
    <r>
      <rPr>
        <b/>
        <i/>
        <sz val="11"/>
        <color theme="1"/>
        <rFont val="Segoe UI"/>
        <family val="2"/>
      </rPr>
      <t>H</t>
    </r>
  </si>
  <si>
    <t>Required space on straight stair(no curves)</t>
  </si>
  <si>
    <t>Required space for steep start</t>
  </si>
  <si>
    <t>Input data for negative curve only</t>
  </si>
  <si>
    <t>Feasibility check negative curve</t>
  </si>
  <si>
    <t>Length of ramps</t>
  </si>
  <si>
    <t>Stair width flight 1</t>
  </si>
  <si>
    <t>Stair width flight 2</t>
  </si>
  <si>
    <t>Negative curve feasible?</t>
  </si>
  <si>
    <t>Required space for rail</t>
  </si>
  <si>
    <t>Stair inclination P</t>
  </si>
  <si>
    <t>Height of 1st step H</t>
  </si>
  <si>
    <t>Required space on stair</t>
  </si>
  <si>
    <t>Required space in front of the first step</t>
  </si>
  <si>
    <t>Platformconfigurator Delta</t>
  </si>
  <si>
    <t>mm?</t>
  </si>
  <si>
    <t xml:space="preserve">Omega </t>
  </si>
  <si>
    <t>Summe P25 korrigiert</t>
  </si>
  <si>
    <t>-</t>
  </si>
  <si>
    <t>directly to the wall</t>
  </si>
  <si>
    <t>Standard platform sizes: 700x750;750x850;800x900;800x1000;</t>
  </si>
  <si>
    <t>The minimum bending radius for outside curves</t>
  </si>
  <si>
    <t>(negative curves) is set to 3500mm</t>
  </si>
  <si>
    <t>Feasibility negative curve</t>
  </si>
  <si>
    <r>
      <rPr>
        <b/>
        <sz val="11"/>
        <color theme="1"/>
        <rFont val="Segoe UI"/>
        <family val="2"/>
      </rPr>
      <t>Attention:</t>
    </r>
    <r>
      <rPr>
        <sz val="11"/>
        <color theme="1"/>
        <rFont val="Segoe UI"/>
        <family val="2"/>
      </rPr>
      <t xml:space="preserve"> the configurated dimension are just for rough checking the possibilities; The real feasibility can differ in special cases</t>
    </r>
  </si>
  <si>
    <r>
      <rPr>
        <b/>
        <sz val="11"/>
        <color theme="1"/>
        <rFont val="Segoe UI"/>
        <family val="2"/>
      </rPr>
      <t xml:space="preserve">Attention: </t>
    </r>
    <r>
      <rPr>
        <sz val="11"/>
        <color theme="1"/>
        <rFont val="Segoe UI"/>
        <family val="2"/>
      </rPr>
      <t>the configurated dimension are just for rough checking the possibilities; The real feasibility can differ in special cases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</si>
</sst>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Segoe UI"/>
      <family val="2"/>
    </font>
    <font>
      <b/>
      <sz val="22"/>
      <color theme="1"/>
      <name val="Segoe U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0"/>
      <name val="Segoe UI"/>
      <family val="2"/>
    </font>
    <font>
      <b/>
      <sz val="11"/>
      <color theme="0"/>
      <name val="Segoe UI"/>
      <family val="2"/>
    </font>
    <font>
      <b/>
      <sz val="11"/>
      <color theme="1"/>
      <name val="Segoe UI"/>
      <family val="2"/>
    </font>
    <font>
      <b/>
      <sz val="22"/>
      <color rgb="FF002060"/>
      <name val="Segoe UI"/>
      <family val="2"/>
    </font>
    <font>
      <sz val="16"/>
      <color theme="1"/>
      <name val="Segoe UI"/>
      <family val="2"/>
    </font>
    <font>
      <b/>
      <i/>
      <sz val="11"/>
      <color theme="1"/>
      <name val="Segoe UI"/>
      <family val="2"/>
    </font>
    <font>
      <b/>
      <sz val="22"/>
      <color theme="3" tint="-0.249977111117893"/>
      <name val="Segoe UI"/>
      <family val="2"/>
    </font>
    <font>
      <sz val="6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002060"/>
      <name val="Segoe UI"/>
      <family val="2"/>
    </font>
    <font>
      <b/>
      <u/>
      <sz val="11"/>
      <color theme="1"/>
      <name val="Segoe UI"/>
      <family val="2"/>
    </font>
    <font>
      <b/>
      <sz val="11"/>
      <color rgb="FF002060"/>
      <name val="Segoe UI"/>
      <family val="2"/>
    </font>
    <font>
      <b/>
      <sz val="10"/>
      <color rgb="FFFF0000"/>
      <name val="Segoe UI"/>
      <family val="2"/>
    </font>
  </fonts>
  <fills count="1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0"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Protection="1"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1" fontId="0" fillId="0" borderId="0" xfId="0" applyNumberFormat="1" applyProtection="1">
      <protection hidden="1"/>
    </xf>
    <xf numFmtId="0" fontId="1" fillId="0" borderId="0" xfId="0" applyFont="1" applyProtection="1">
      <protection hidden="1"/>
    </xf>
    <xf numFmtId="0" fontId="0" fillId="0" borderId="12" xfId="0" applyBorder="1" applyProtection="1">
      <protection hidden="1"/>
    </xf>
    <xf numFmtId="0" fontId="0" fillId="0" borderId="14" xfId="0" applyBorder="1" applyProtection="1">
      <protection hidden="1"/>
    </xf>
    <xf numFmtId="0" fontId="0" fillId="0" borderId="13" xfId="0" applyBorder="1" applyProtection="1">
      <protection hidden="1"/>
    </xf>
    <xf numFmtId="0" fontId="0" fillId="3" borderId="0" xfId="0" applyFill="1" applyProtection="1">
      <protection hidden="1"/>
    </xf>
    <xf numFmtId="0" fontId="4" fillId="4" borderId="0" xfId="0" applyFont="1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0" fillId="6" borderId="0" xfId="0" applyFill="1"/>
    <xf numFmtId="0" fontId="0" fillId="0" borderId="1" xfId="0" applyBorder="1"/>
    <xf numFmtId="0" fontId="0" fillId="0" borderId="1" xfId="0" applyBorder="1" applyProtection="1">
      <protection hidden="1"/>
    </xf>
    <xf numFmtId="1" fontId="0" fillId="6" borderId="0" xfId="0" applyNumberFormat="1" applyFill="1" applyProtection="1">
      <protection hidden="1"/>
    </xf>
    <xf numFmtId="0" fontId="5" fillId="6" borderId="0" xfId="0" applyFont="1" applyFill="1" applyBorder="1" applyProtection="1">
      <protection hidden="1"/>
    </xf>
    <xf numFmtId="1" fontId="0" fillId="6" borderId="0" xfId="0" applyNumberFormat="1" applyFill="1" applyBorder="1" applyProtection="1">
      <protection hidden="1"/>
    </xf>
    <xf numFmtId="0" fontId="0" fillId="6" borderId="0" xfId="0" applyFill="1" applyBorder="1" applyProtection="1">
      <protection hidden="1"/>
    </xf>
    <xf numFmtId="0" fontId="0" fillId="6" borderId="8" xfId="0" applyFill="1" applyBorder="1" applyProtection="1">
      <protection hidden="1"/>
    </xf>
    <xf numFmtId="1" fontId="0" fillId="6" borderId="8" xfId="0" applyNumberFormat="1" applyFill="1" applyBorder="1" applyProtection="1">
      <protection hidden="1"/>
    </xf>
    <xf numFmtId="1" fontId="6" fillId="7" borderId="10" xfId="0" applyNumberFormat="1" applyFont="1" applyFill="1" applyBorder="1" applyProtection="1">
      <protection hidden="1"/>
    </xf>
    <xf numFmtId="0" fontId="7" fillId="7" borderId="11" xfId="0" applyFont="1" applyFill="1" applyBorder="1" applyProtection="1">
      <protection hidden="1"/>
    </xf>
    <xf numFmtId="0" fontId="0" fillId="8" borderId="0" xfId="0" applyFill="1" applyProtection="1">
      <protection hidden="1"/>
    </xf>
    <xf numFmtId="0" fontId="4" fillId="8" borderId="0" xfId="0" applyFont="1" applyFill="1" applyProtection="1">
      <protection hidden="1"/>
    </xf>
    <xf numFmtId="164" fontId="0" fillId="6" borderId="0" xfId="0" applyNumberFormat="1" applyFill="1" applyProtection="1">
      <protection hidden="1"/>
    </xf>
    <xf numFmtId="165" fontId="0" fillId="6" borderId="0" xfId="0" applyNumberFormat="1" applyFill="1" applyProtection="1">
      <protection hidden="1"/>
    </xf>
    <xf numFmtId="0" fontId="0" fillId="6" borderId="0" xfId="0" applyFill="1" applyAlignment="1" applyProtection="1">
      <alignment horizontal="right"/>
      <protection hidden="1"/>
    </xf>
    <xf numFmtId="164" fontId="0" fillId="6" borderId="0" xfId="0" applyNumberFormat="1" applyFill="1" applyBorder="1" applyProtection="1">
      <protection hidden="1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3" fillId="0" borderId="0" xfId="0" applyFont="1" applyBorder="1" applyAlignment="1"/>
    <xf numFmtId="0" fontId="0" fillId="4" borderId="1" xfId="0" applyFill="1" applyBorder="1" applyProtection="1">
      <protection hidden="1"/>
    </xf>
    <xf numFmtId="0" fontId="0" fillId="4" borderId="0" xfId="0" applyFill="1"/>
    <xf numFmtId="1" fontId="6" fillId="7" borderId="10" xfId="0" applyNumberFormat="1" applyFont="1" applyFill="1" applyBorder="1" applyAlignment="1" applyProtection="1">
      <alignment vertical="center"/>
      <protection hidden="1"/>
    </xf>
    <xf numFmtId="0" fontId="7" fillId="7" borderId="11" xfId="0" applyFont="1" applyFill="1" applyBorder="1" applyAlignment="1" applyProtection="1">
      <alignment vertical="center"/>
      <protection hidden="1"/>
    </xf>
    <xf numFmtId="0" fontId="2" fillId="9" borderId="1" xfId="0" applyFont="1" applyFill="1" applyBorder="1" applyAlignment="1" applyProtection="1">
      <alignment horizontal="center" vertical="center"/>
      <protection locked="0" hidden="1"/>
    </xf>
    <xf numFmtId="0" fontId="2" fillId="10" borderId="1" xfId="0" applyFont="1" applyFill="1" applyBorder="1" applyAlignment="1" applyProtection="1">
      <alignment horizontal="center" vertical="center"/>
      <protection hidden="1"/>
    </xf>
    <xf numFmtId="0" fontId="0" fillId="11" borderId="0" xfId="0" applyFill="1"/>
    <xf numFmtId="0" fontId="2" fillId="0" borderId="0" xfId="0" applyFont="1" applyBorder="1" applyProtection="1">
      <protection hidden="1"/>
    </xf>
    <xf numFmtId="0" fontId="0" fillId="0" borderId="0" xfId="0" applyBorder="1" applyAlignment="1" applyProtection="1">
      <alignment vertical="center"/>
      <protection hidden="1"/>
    </xf>
    <xf numFmtId="0" fontId="2" fillId="0" borderId="5" xfId="0" applyFont="1" applyBorder="1" applyProtection="1">
      <protection hidden="1"/>
    </xf>
    <xf numFmtId="0" fontId="1" fillId="0" borderId="0" xfId="0" applyFont="1" applyBorder="1" applyProtection="1">
      <protection hidden="1"/>
    </xf>
    <xf numFmtId="0" fontId="1" fillId="0" borderId="0" xfId="0" applyFont="1" applyBorder="1" applyAlignment="1" applyProtection="1">
      <alignment vertical="center"/>
      <protection hidden="1"/>
    </xf>
    <xf numFmtId="0" fontId="1" fillId="0" borderId="2" xfId="0" applyFont="1" applyBorder="1" applyProtection="1">
      <protection hidden="1"/>
    </xf>
    <xf numFmtId="0" fontId="1" fillId="0" borderId="3" xfId="0" applyFont="1" applyBorder="1" applyProtection="1">
      <protection hidden="1"/>
    </xf>
    <xf numFmtId="0" fontId="1" fillId="0" borderId="4" xfId="0" applyFont="1" applyBorder="1" applyProtection="1">
      <protection hidden="1"/>
    </xf>
    <xf numFmtId="0" fontId="1" fillId="0" borderId="5" xfId="0" applyFont="1" applyBorder="1" applyProtection="1">
      <protection hidden="1"/>
    </xf>
    <xf numFmtId="0" fontId="1" fillId="0" borderId="6" xfId="0" applyFont="1" applyBorder="1" applyProtection="1">
      <protection hidden="1"/>
    </xf>
    <xf numFmtId="0" fontId="1" fillId="0" borderId="8" xfId="0" applyFont="1" applyBorder="1" applyProtection="1">
      <protection hidden="1"/>
    </xf>
    <xf numFmtId="0" fontId="1" fillId="0" borderId="9" xfId="0" applyFont="1" applyBorder="1" applyProtection="1">
      <protection hidden="1"/>
    </xf>
    <xf numFmtId="0" fontId="2" fillId="0" borderId="7" xfId="0" applyFont="1" applyBorder="1" applyAlignment="1" applyProtection="1">
      <alignment vertical="top"/>
      <protection hidden="1"/>
    </xf>
    <xf numFmtId="0" fontId="0" fillId="0" borderId="2" xfId="0" applyBorder="1" applyAlignment="1" applyProtection="1">
      <alignment vertical="center"/>
      <protection hidden="1"/>
    </xf>
    <xf numFmtId="0" fontId="0" fillId="0" borderId="3" xfId="0" applyBorder="1" applyAlignment="1" applyProtection="1">
      <alignment vertical="center"/>
      <protection hidden="1"/>
    </xf>
    <xf numFmtId="0" fontId="0" fillId="0" borderId="4" xfId="0" applyBorder="1" applyAlignment="1" applyProtection="1">
      <alignment vertical="center"/>
      <protection hidden="1"/>
    </xf>
    <xf numFmtId="0" fontId="0" fillId="0" borderId="5" xfId="0" applyBorder="1" applyAlignment="1" applyProtection="1">
      <alignment vertical="center"/>
      <protection hidden="1"/>
    </xf>
    <xf numFmtId="0" fontId="0" fillId="0" borderId="6" xfId="0" applyBorder="1" applyAlignment="1" applyProtection="1">
      <alignment vertical="center"/>
      <protection hidden="1"/>
    </xf>
    <xf numFmtId="0" fontId="2" fillId="10" borderId="15" xfId="0" applyFont="1" applyFill="1" applyBorder="1" applyAlignment="1" applyProtection="1">
      <alignment horizontal="center" vertical="center"/>
      <protection locked="0" hidden="1"/>
    </xf>
    <xf numFmtId="0" fontId="2" fillId="10" borderId="1" xfId="0" applyFont="1" applyFill="1" applyBorder="1" applyAlignment="1" applyProtection="1">
      <alignment horizontal="center" vertical="center"/>
      <protection locked="0" hidden="1"/>
    </xf>
    <xf numFmtId="0" fontId="0" fillId="0" borderId="8" xfId="0" applyBorder="1" applyAlignment="1" applyProtection="1">
      <alignment vertical="center"/>
      <protection hidden="1"/>
    </xf>
    <xf numFmtId="0" fontId="0" fillId="0" borderId="9" xfId="0" applyBorder="1" applyAlignment="1" applyProtection="1">
      <alignment vertical="center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vertical="top"/>
      <protection hidden="1"/>
    </xf>
    <xf numFmtId="0" fontId="8" fillId="0" borderId="1" xfId="0" applyFont="1" applyBorder="1" applyAlignment="1" applyProtection="1">
      <alignment vertical="center"/>
      <protection hidden="1"/>
    </xf>
    <xf numFmtId="0" fontId="1" fillId="0" borderId="0" xfId="0" applyFont="1" applyBorder="1" applyAlignment="1" applyProtection="1">
      <protection hidden="1"/>
    </xf>
    <xf numFmtId="0" fontId="9" fillId="0" borderId="0" xfId="0" applyFont="1" applyBorder="1" applyAlignment="1" applyProtection="1">
      <protection hidden="1"/>
    </xf>
    <xf numFmtId="0" fontId="1" fillId="0" borderId="0" xfId="0" applyFont="1" applyBorder="1"/>
    <xf numFmtId="0" fontId="0" fillId="0" borderId="0" xfId="0" applyAlignment="1" applyProtection="1">
      <alignment horizontal="left"/>
      <protection hidden="1"/>
    </xf>
    <xf numFmtId="0" fontId="13" fillId="0" borderId="0" xfId="0" applyFont="1" applyBorder="1" applyAlignment="1" applyProtection="1">
      <alignment vertical="center"/>
      <protection hidden="1"/>
    </xf>
    <xf numFmtId="0" fontId="1" fillId="12" borderId="0" xfId="0" applyFont="1" applyFill="1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0" fillId="0" borderId="5" xfId="0" applyBorder="1" applyProtection="1">
      <protection hidden="1"/>
    </xf>
    <xf numFmtId="0" fontId="0" fillId="0" borderId="7" xfId="0" applyBorder="1" applyProtection="1">
      <protection hidden="1"/>
    </xf>
    <xf numFmtId="0" fontId="0" fillId="0" borderId="9" xfId="0" applyBorder="1" applyProtection="1">
      <protection hidden="1"/>
    </xf>
    <xf numFmtId="0" fontId="0" fillId="5" borderId="4" xfId="0" applyFill="1" applyBorder="1" applyProtection="1">
      <protection hidden="1"/>
    </xf>
    <xf numFmtId="0" fontId="0" fillId="5" borderId="2" xfId="0" applyFill="1" applyBorder="1" applyProtection="1">
      <protection hidden="1"/>
    </xf>
    <xf numFmtId="0" fontId="0" fillId="5" borderId="7" xfId="0" applyFill="1" applyBorder="1" applyProtection="1">
      <protection hidden="1"/>
    </xf>
    <xf numFmtId="0" fontId="0" fillId="5" borderId="9" xfId="0" applyFill="1" applyBorder="1" applyProtection="1">
      <protection hidden="1"/>
    </xf>
    <xf numFmtId="1" fontId="0" fillId="0" borderId="0" xfId="0" applyNumberFormat="1"/>
    <xf numFmtId="0" fontId="0" fillId="0" borderId="8" xfId="0" applyBorder="1" applyProtection="1">
      <protection hidden="1"/>
    </xf>
    <xf numFmtId="0" fontId="7" fillId="7" borderId="9" xfId="0" applyFont="1" applyFill="1" applyBorder="1" applyAlignment="1" applyProtection="1">
      <alignment vertical="center"/>
      <protection hidden="1"/>
    </xf>
    <xf numFmtId="1" fontId="6" fillId="7" borderId="8" xfId="0" applyNumberFormat="1" applyFont="1" applyFill="1" applyBorder="1" applyAlignment="1" applyProtection="1">
      <alignment vertical="center"/>
      <protection hidden="1"/>
    </xf>
    <xf numFmtId="1" fontId="6" fillId="7" borderId="20" xfId="0" applyNumberFormat="1" applyFont="1" applyFill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1" fontId="0" fillId="6" borderId="0" xfId="0" applyNumberFormat="1" applyFill="1"/>
    <xf numFmtId="0" fontId="0" fillId="0" borderId="0" xfId="0" applyFill="1" applyBorder="1"/>
    <xf numFmtId="0" fontId="0" fillId="0" borderId="0" xfId="0" applyFill="1" applyBorder="1" applyProtection="1">
      <protection hidden="1"/>
    </xf>
    <xf numFmtId="0" fontId="2" fillId="0" borderId="0" xfId="0" applyFont="1" applyBorder="1" applyAlignment="1" applyProtection="1">
      <alignment vertical="center"/>
      <protection hidden="1"/>
    </xf>
    <xf numFmtId="0" fontId="19" fillId="0" borderId="0" xfId="0" applyFont="1" applyBorder="1" applyProtection="1">
      <protection hidden="1"/>
    </xf>
    <xf numFmtId="0" fontId="0" fillId="0" borderId="0" xfId="0" applyFont="1" applyBorder="1" applyAlignment="1" applyProtection="1">
      <alignment vertical="center"/>
      <protection hidden="1"/>
    </xf>
    <xf numFmtId="1" fontId="6" fillId="7" borderId="7" xfId="0" applyNumberFormat="1" applyFont="1" applyFill="1" applyBorder="1" applyAlignment="1" applyProtection="1">
      <alignment vertical="center"/>
      <protection hidden="1"/>
    </xf>
    <xf numFmtId="1" fontId="6" fillId="7" borderId="11" xfId="0" applyNumberFormat="1" applyFont="1" applyFill="1" applyBorder="1" applyAlignment="1" applyProtection="1">
      <alignment vertical="center"/>
      <protection hidden="1"/>
    </xf>
    <xf numFmtId="0" fontId="1" fillId="0" borderId="23" xfId="0" applyFont="1" applyBorder="1" applyProtection="1">
      <protection hidden="1"/>
    </xf>
    <xf numFmtId="0" fontId="1" fillId="0" borderId="24" xfId="0" applyFont="1" applyBorder="1" applyProtection="1">
      <protection hidden="1"/>
    </xf>
    <xf numFmtId="0" fontId="1" fillId="0" borderId="25" xfId="0" applyFont="1" applyBorder="1" applyProtection="1">
      <protection hidden="1"/>
    </xf>
    <xf numFmtId="0" fontId="16" fillId="0" borderId="16" xfId="0" applyFont="1" applyBorder="1" applyAlignment="1" applyProtection="1">
      <alignment horizontal="center" vertical="center"/>
      <protection hidden="1"/>
    </xf>
    <xf numFmtId="0" fontId="16" fillId="0" borderId="15" xfId="0" applyFont="1" applyBorder="1" applyAlignment="1" applyProtection="1">
      <alignment horizontal="center" vertical="center"/>
      <protection hidden="1"/>
    </xf>
    <xf numFmtId="0" fontId="16" fillId="0" borderId="17" xfId="0" applyFont="1" applyBorder="1" applyAlignment="1" applyProtection="1">
      <alignment horizontal="center" vertical="center"/>
      <protection hidden="1"/>
    </xf>
    <xf numFmtId="0" fontId="16" fillId="0" borderId="18" xfId="0" applyFont="1" applyBorder="1" applyAlignment="1" applyProtection="1">
      <alignment horizontal="center" vertical="center"/>
      <protection hidden="1"/>
    </xf>
    <xf numFmtId="0" fontId="16" fillId="0" borderId="19" xfId="0" applyFont="1" applyBorder="1" applyAlignment="1" applyProtection="1">
      <alignment horizontal="center" vertical="center"/>
      <protection hidden="1"/>
    </xf>
    <xf numFmtId="0" fontId="8" fillId="0" borderId="16" xfId="0" applyFont="1" applyBorder="1" applyAlignment="1" applyProtection="1">
      <alignment horizontal="left" vertical="center"/>
      <protection hidden="1"/>
    </xf>
    <xf numFmtId="0" fontId="8" fillId="0" borderId="21" xfId="0" applyFont="1" applyBorder="1" applyAlignment="1" applyProtection="1">
      <alignment horizontal="left" vertical="center"/>
      <protection hidden="1"/>
    </xf>
    <xf numFmtId="0" fontId="16" fillId="0" borderId="22" xfId="0" applyFont="1" applyBorder="1" applyAlignment="1" applyProtection="1">
      <alignment horizontal="center" vertical="center"/>
      <protection hidden="1"/>
    </xf>
    <xf numFmtId="0" fontId="1" fillId="0" borderId="17" xfId="0" applyFont="1" applyBorder="1" applyAlignment="1" applyProtection="1">
      <alignment horizontal="left"/>
      <protection hidden="1"/>
    </xf>
    <xf numFmtId="0" fontId="1" fillId="0" borderId="18" xfId="0" applyFont="1" applyBorder="1" applyAlignment="1" applyProtection="1">
      <alignment horizontal="left"/>
      <protection hidden="1"/>
    </xf>
    <xf numFmtId="0" fontId="1" fillId="0" borderId="19" xfId="0" applyFont="1" applyBorder="1" applyAlignment="1" applyProtection="1">
      <alignment horizontal="left"/>
      <protection hidden="1"/>
    </xf>
    <xf numFmtId="0" fontId="9" fillId="0" borderId="0" xfId="0" applyFont="1" applyBorder="1" applyAlignment="1" applyProtection="1">
      <alignment horizontal="center"/>
      <protection hidden="1"/>
    </xf>
    <xf numFmtId="0" fontId="16" fillId="0" borderId="1" xfId="0" applyFont="1" applyBorder="1" applyAlignment="1" applyProtection="1">
      <alignment horizontal="center" vertical="center"/>
      <protection hidden="1"/>
    </xf>
    <xf numFmtId="0" fontId="16" fillId="0" borderId="12" xfId="0" applyFont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/>
      <protection hidden="1"/>
    </xf>
    <xf numFmtId="0" fontId="9" fillId="0" borderId="0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left" vertical="center"/>
      <protection hidden="1"/>
    </xf>
    <xf numFmtId="0" fontId="2" fillId="0" borderId="16" xfId="0" applyFont="1" applyBorder="1" applyAlignment="1" applyProtection="1">
      <alignment horizontal="left" vertical="center"/>
      <protection hidden="1"/>
    </xf>
    <xf numFmtId="1" fontId="7" fillId="7" borderId="10" xfId="0" applyNumberFormat="1" applyFont="1" applyFill="1" applyBorder="1" applyAlignment="1" applyProtection="1">
      <alignment horizontal="center" vertical="center"/>
      <protection hidden="1"/>
    </xf>
    <xf numFmtId="1" fontId="7" fillId="7" borderId="11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1" fillId="3" borderId="0" xfId="0" applyFont="1" applyFill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1" fillId="12" borderId="0" xfId="0" applyFont="1" applyFill="1" applyAlignment="1" applyProtection="1">
      <alignment horizontal="center"/>
      <protection hidden="1"/>
    </xf>
    <xf numFmtId="0" fontId="1" fillId="4" borderId="0" xfId="0" applyFont="1" applyFill="1" applyAlignment="1" applyProtection="1">
      <alignment horizontal="center"/>
      <protection hidden="1"/>
    </xf>
    <xf numFmtId="0" fontId="0" fillId="6" borderId="0" xfId="0" applyFill="1" applyAlignment="1" applyProtection="1">
      <alignment horizontal="center" vertical="center"/>
      <protection hidden="1"/>
    </xf>
    <xf numFmtId="165" fontId="0" fillId="6" borderId="0" xfId="0" applyNumberFormat="1" applyFill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0" fontId="0" fillId="6" borderId="0" xfId="0" applyFill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0" xfId="0" applyAlignment="1" applyProtection="1">
      <alignment horizontal="center"/>
      <protection hidden="1"/>
    </xf>
  </cellXfs>
  <cellStyles count="1">
    <cellStyle name="Standard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7" Type="http://schemas.microsoft.com/office/2007/relationships/hdphoto" Target="../media/hdphoto2.wdp"/><Relationship Id="rId2" Type="http://schemas.openxmlformats.org/officeDocument/2006/relationships/image" Target="../media/image7.png"/><Relationship Id="rId1" Type="http://schemas.openxmlformats.org/officeDocument/2006/relationships/image" Target="../media/image2.png"/><Relationship Id="rId6" Type="http://schemas.openxmlformats.org/officeDocument/2006/relationships/image" Target="../media/image4.png"/><Relationship Id="rId5" Type="http://schemas.microsoft.com/office/2007/relationships/hdphoto" Target="../media/hdphoto5.wdp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jpeg"/><Relationship Id="rId1" Type="http://schemas.openxmlformats.org/officeDocument/2006/relationships/image" Target="../media/image2.png"/><Relationship Id="rId4" Type="http://schemas.microsoft.com/office/2007/relationships/hdphoto" Target="../media/hdphoto6.wdp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231222</xdr:colOff>
      <xdr:row>2</xdr:row>
      <xdr:rowOff>313</xdr:rowOff>
    </xdr:from>
    <xdr:to>
      <xdr:col>7</xdr:col>
      <xdr:colOff>339308</xdr:colOff>
      <xdr:row>4</xdr:row>
      <xdr:rowOff>25215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5547" y="381313"/>
          <a:ext cx="2403611" cy="405902"/>
        </a:xfrm>
        <a:prstGeom prst="rect">
          <a:avLst/>
        </a:prstGeom>
      </xdr:spPr>
    </xdr:pic>
    <xdr:clientData/>
  </xdr:twoCellAnchor>
  <xdr:twoCellAnchor editAs="oneCell">
    <xdr:from>
      <xdr:col>10</xdr:col>
      <xdr:colOff>523881</xdr:colOff>
      <xdr:row>17</xdr:row>
      <xdr:rowOff>92893</xdr:rowOff>
    </xdr:from>
    <xdr:to>
      <xdr:col>15</xdr:col>
      <xdr:colOff>278346</xdr:colOff>
      <xdr:row>25</xdr:row>
      <xdr:rowOff>276223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49" r="16961"/>
        <a:stretch/>
      </xdr:blipFill>
      <xdr:spPr>
        <a:xfrm rot="16200000">
          <a:off x="9310574" y="3831575"/>
          <a:ext cx="2469330" cy="2802465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10</xdr:col>
      <xdr:colOff>514350</xdr:colOff>
      <xdr:row>7</xdr:row>
      <xdr:rowOff>190499</xdr:rowOff>
    </xdr:from>
    <xdr:to>
      <xdr:col>15</xdr:col>
      <xdr:colOff>257176</xdr:colOff>
      <xdr:row>16</xdr:row>
      <xdr:rowOff>171940</xdr:rowOff>
    </xdr:to>
    <xdr:pic>
      <xdr:nvPicPr>
        <xdr:cNvPr id="8" name="Grafik 7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91" t="24341" r="1162" b="23123"/>
        <a:stretch/>
      </xdr:blipFill>
      <xdr:spPr>
        <a:xfrm>
          <a:off x="9134475" y="1523999"/>
          <a:ext cx="2790826" cy="2267441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10</xdr:col>
      <xdr:colOff>247650</xdr:colOff>
      <xdr:row>26</xdr:row>
      <xdr:rowOff>266700</xdr:rowOff>
    </xdr:from>
    <xdr:to>
      <xdr:col>16</xdr:col>
      <xdr:colOff>26861</xdr:colOff>
      <xdr:row>32</xdr:row>
      <xdr:rowOff>790575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314" t="18015" r="9118" b="23407"/>
        <a:stretch/>
      </xdr:blipFill>
      <xdr:spPr>
        <a:xfrm>
          <a:off x="8867775" y="6743700"/>
          <a:ext cx="3398711" cy="1952625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233083</xdr:colOff>
      <xdr:row>2</xdr:row>
      <xdr:rowOff>5603</xdr:rowOff>
    </xdr:from>
    <xdr:to>
      <xdr:col>7</xdr:col>
      <xdr:colOff>559123</xdr:colOff>
      <xdr:row>4</xdr:row>
      <xdr:rowOff>30505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7408" y="386603"/>
          <a:ext cx="2421540" cy="405902"/>
        </a:xfrm>
        <a:prstGeom prst="rect">
          <a:avLst/>
        </a:prstGeom>
      </xdr:spPr>
    </xdr:pic>
    <xdr:clientData/>
  </xdr:twoCellAnchor>
  <xdr:twoCellAnchor editAs="oneCell">
    <xdr:from>
      <xdr:col>11</xdr:col>
      <xdr:colOff>466727</xdr:colOff>
      <xdr:row>17</xdr:row>
      <xdr:rowOff>161924</xdr:rowOff>
    </xdr:from>
    <xdr:to>
      <xdr:col>16</xdr:col>
      <xdr:colOff>400050</xdr:colOff>
      <xdr:row>26</xdr:row>
      <xdr:rowOff>216579</xdr:rowOff>
    </xdr:to>
    <xdr:pic>
      <xdr:nvPicPr>
        <xdr:cNvPr id="13" name="Grafik 1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381" r="17143"/>
        <a:stretch/>
      </xdr:blipFill>
      <xdr:spPr>
        <a:xfrm rot="16200000">
          <a:off x="9654836" y="3889715"/>
          <a:ext cx="2626405" cy="2981323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10</xdr:col>
      <xdr:colOff>161924</xdr:colOff>
      <xdr:row>27</xdr:row>
      <xdr:rowOff>85724</xdr:rowOff>
    </xdr:from>
    <xdr:to>
      <xdr:col>16</xdr:col>
      <xdr:colOff>1152525</xdr:colOff>
      <xdr:row>36</xdr:row>
      <xdr:rowOff>19049</xdr:rowOff>
    </xdr:to>
    <xdr:pic>
      <xdr:nvPicPr>
        <xdr:cNvPr id="7" name="Grafik 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038" t="9114" r="4590" b="14937"/>
        <a:stretch/>
      </xdr:blipFill>
      <xdr:spPr>
        <a:xfrm>
          <a:off x="8562974" y="6848474"/>
          <a:ext cx="4648201" cy="3057525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11</xdr:col>
      <xdr:colOff>466726</xdr:colOff>
      <xdr:row>7</xdr:row>
      <xdr:rowOff>169072</xdr:rowOff>
    </xdr:from>
    <xdr:to>
      <xdr:col>16</xdr:col>
      <xdr:colOff>387730</xdr:colOff>
      <xdr:row>17</xdr:row>
      <xdr:rowOff>9526</xdr:rowOff>
    </xdr:to>
    <xdr:pic>
      <xdr:nvPicPr>
        <xdr:cNvPr id="11" name="Grafik 10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91" t="24341" r="1162" b="23123"/>
        <a:stretch/>
      </xdr:blipFill>
      <xdr:spPr>
        <a:xfrm>
          <a:off x="9477376" y="1502572"/>
          <a:ext cx="2969004" cy="2412204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331694</xdr:colOff>
      <xdr:row>1</xdr:row>
      <xdr:rowOff>184898</xdr:rowOff>
    </xdr:from>
    <xdr:to>
      <xdr:col>6</xdr:col>
      <xdr:colOff>1024167</xdr:colOff>
      <xdr:row>4</xdr:row>
      <xdr:rowOff>19300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294" y="375398"/>
          <a:ext cx="2416498" cy="405902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247656</xdr:colOff>
      <xdr:row>17</xdr:row>
      <xdr:rowOff>214454</xdr:rowOff>
    </xdr:from>
    <xdr:to>
      <xdr:col>15</xdr:col>
      <xdr:colOff>285753</xdr:colOff>
      <xdr:row>29</xdr:row>
      <xdr:rowOff>91654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0" r="17659"/>
        <a:stretch/>
      </xdr:blipFill>
      <xdr:spPr>
        <a:xfrm rot="16200000">
          <a:off x="8967280" y="3829705"/>
          <a:ext cx="3306200" cy="3695697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  <xdr:twoCellAnchor editAs="oneCell">
    <xdr:from>
      <xdr:col>9</xdr:col>
      <xdr:colOff>257175</xdr:colOff>
      <xdr:row>10</xdr:row>
      <xdr:rowOff>142875</xdr:rowOff>
    </xdr:from>
    <xdr:to>
      <xdr:col>15</xdr:col>
      <xdr:colOff>286456</xdr:colOff>
      <xdr:row>17</xdr:row>
      <xdr:rowOff>85725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099" t="24265" r="12941" b="24386"/>
        <a:stretch/>
      </xdr:blipFill>
      <xdr:spPr>
        <a:xfrm>
          <a:off x="8839200" y="2047875"/>
          <a:ext cx="3686881" cy="1847850"/>
        </a:xfrm>
        <a:prstGeom prst="rect">
          <a:avLst/>
        </a:prstGeom>
        <a:ln w="19050">
          <a:solidFill>
            <a:srgbClr val="00206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647700</xdr:colOff>
      <xdr:row>101</xdr:row>
      <xdr:rowOff>136450</xdr:rowOff>
    </xdr:from>
    <xdr:to>
      <xdr:col>25</xdr:col>
      <xdr:colOff>620573</xdr:colOff>
      <xdr:row>115</xdr:row>
      <xdr:rowOff>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06425" y="19386475"/>
          <a:ext cx="6068873" cy="253055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133</xdr:row>
      <xdr:rowOff>171450</xdr:rowOff>
    </xdr:from>
    <xdr:to>
      <xdr:col>17</xdr:col>
      <xdr:colOff>309299</xdr:colOff>
      <xdr:row>155</xdr:row>
      <xdr:rowOff>96166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72100" y="25336500"/>
          <a:ext cx="8615099" cy="41538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autoPageBreaks="0" fitToPage="1"/>
  </sheetPr>
  <dimension ref="A1:AM341"/>
  <sheetViews>
    <sheetView showGridLines="0" zoomScaleNormal="100" workbookViewId="0">
      <selection activeCell="F20" sqref="F20"/>
    </sheetView>
  </sheetViews>
  <sheetFormatPr baseColWidth="10" defaultColWidth="9.140625" defaultRowHeight="15" x14ac:dyDescent="0.25"/>
  <cols>
    <col min="1" max="1" width="5.7109375" customWidth="1"/>
    <col min="2" max="2" width="25.7109375" customWidth="1"/>
    <col min="3" max="3" width="24.7109375" customWidth="1"/>
    <col min="4" max="5" width="5.7109375" customWidth="1"/>
    <col min="6" max="6" width="14.5703125" customWidth="1"/>
    <col min="7" max="7" width="14.140625" customWidth="1"/>
    <col min="8" max="8" width="12.5703125" customWidth="1"/>
    <col min="10" max="10" width="11.28515625" customWidth="1"/>
    <col min="16" max="16" width="8.5703125" customWidth="1"/>
    <col min="17" max="17" width="2" customWidth="1"/>
    <col min="26" max="26" width="14.7109375" customWidth="1"/>
  </cols>
  <sheetData>
    <row r="1" spans="1:39" ht="15" customHeight="1" x14ac:dyDescent="0.25">
      <c r="A1" s="53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5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5" customHeight="1" x14ac:dyDescent="0.25">
      <c r="A2" s="56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7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39" ht="15" customHeight="1" x14ac:dyDescent="0.25">
      <c r="A3" s="56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7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39" ht="15" customHeight="1" x14ac:dyDescent="0.25">
      <c r="A4" s="56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7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39" ht="15" customHeight="1" x14ac:dyDescent="0.25">
      <c r="A5" s="56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7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39" ht="15" customHeight="1" x14ac:dyDescent="0.25">
      <c r="A6" s="56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7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39" ht="15" customHeight="1" x14ac:dyDescent="0.25">
      <c r="A7" s="56"/>
      <c r="B7" s="51"/>
      <c r="C7" s="115" t="s">
        <v>139</v>
      </c>
      <c r="D7" s="115"/>
      <c r="E7" s="115"/>
      <c r="F7" s="115"/>
      <c r="G7" s="115"/>
      <c r="H7" s="115"/>
      <c r="I7" s="115"/>
      <c r="J7" s="115"/>
      <c r="K7" s="115"/>
      <c r="L7" s="73"/>
      <c r="M7" s="51"/>
      <c r="N7" s="51"/>
      <c r="O7" s="51"/>
      <c r="P7" s="51"/>
      <c r="Q7" s="57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</row>
    <row r="8" spans="1:39" ht="15" customHeight="1" x14ac:dyDescent="0.25">
      <c r="A8" s="56"/>
      <c r="B8" s="51"/>
      <c r="C8" s="115"/>
      <c r="D8" s="115"/>
      <c r="E8" s="115"/>
      <c r="F8" s="115"/>
      <c r="G8" s="115"/>
      <c r="H8" s="115"/>
      <c r="I8" s="115"/>
      <c r="J8" s="115"/>
      <c r="K8" s="115"/>
      <c r="L8" s="73"/>
      <c r="M8" s="51"/>
      <c r="N8" s="51"/>
      <c r="O8" s="51"/>
      <c r="P8" s="51"/>
      <c r="Q8" s="57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</row>
    <row r="9" spans="1:39" ht="15" customHeight="1" x14ac:dyDescent="0.25">
      <c r="A9" s="56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7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</row>
    <row r="10" spans="1:39" ht="15" customHeight="1" x14ac:dyDescent="0.6">
      <c r="A10" s="56"/>
      <c r="B10" s="51"/>
      <c r="C10" s="74"/>
      <c r="D10" s="74"/>
      <c r="E10" s="74"/>
      <c r="F10" s="74"/>
      <c r="G10" s="74"/>
      <c r="H10" s="74"/>
      <c r="I10" s="74"/>
      <c r="J10" s="74"/>
      <c r="K10" s="74"/>
      <c r="L10" s="51"/>
      <c r="M10" s="51"/>
      <c r="N10" s="51"/>
      <c r="O10" s="51"/>
      <c r="P10" s="51"/>
      <c r="Q10" s="57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pans="1:39" ht="23.1" customHeight="1" thickBot="1" x14ac:dyDescent="0.65">
      <c r="A11" s="56"/>
      <c r="B11" s="104" t="s">
        <v>120</v>
      </c>
      <c r="C11" s="105"/>
      <c r="D11" s="51"/>
      <c r="E11" s="51"/>
      <c r="F11" s="74"/>
      <c r="G11" s="106" t="s">
        <v>134</v>
      </c>
      <c r="H11" s="107"/>
      <c r="I11" s="107"/>
      <c r="J11" s="108"/>
      <c r="K11" s="74"/>
      <c r="L11" s="51"/>
      <c r="M11" s="51"/>
      <c r="N11" s="51"/>
      <c r="O11" s="51"/>
      <c r="P11" s="51"/>
      <c r="Q11" s="57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</row>
    <row r="12" spans="1:39" ht="23.1" customHeight="1" thickBot="1" x14ac:dyDescent="0.55000000000000004">
      <c r="A12" s="56"/>
      <c r="B12" s="72" t="s">
        <v>121</v>
      </c>
      <c r="C12" s="67">
        <v>750</v>
      </c>
      <c r="D12" s="51"/>
      <c r="E12" s="51"/>
      <c r="F12" s="51"/>
      <c r="G12" s="109" t="s">
        <v>135</v>
      </c>
      <c r="H12" s="110"/>
      <c r="I12" s="24">
        <f>1029+((C13-Kalkulation!L14)*0.27)+((C12-Kalkulation!K14)*0.85)+Kalkulation!K25</f>
        <v>1098.5</v>
      </c>
      <c r="J12" s="25" t="s">
        <v>3</v>
      </c>
      <c r="K12" s="51"/>
      <c r="L12" s="51"/>
      <c r="M12" s="51"/>
      <c r="N12" s="51"/>
      <c r="O12" s="51"/>
      <c r="P12" s="51"/>
      <c r="Q12" s="57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</row>
    <row r="13" spans="1:39" ht="23.1" customHeight="1" thickBot="1" x14ac:dyDescent="0.55000000000000004">
      <c r="A13" s="56"/>
      <c r="B13" s="72" t="s">
        <v>122</v>
      </c>
      <c r="C13" s="67">
        <v>850</v>
      </c>
      <c r="D13" s="51"/>
      <c r="E13" s="51"/>
      <c r="G13" s="109" t="s">
        <v>136</v>
      </c>
      <c r="H13" s="110"/>
      <c r="I13" s="24">
        <f>Kalkulation!D52</f>
        <v>2397</v>
      </c>
      <c r="J13" s="25" t="s">
        <v>3</v>
      </c>
      <c r="L13" s="51"/>
      <c r="M13" s="51"/>
      <c r="N13" s="51"/>
      <c r="O13" s="51"/>
      <c r="P13" s="51"/>
      <c r="Q13" s="57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</row>
    <row r="14" spans="1:39" ht="23.1" customHeight="1" x14ac:dyDescent="0.25">
      <c r="A14" s="56"/>
      <c r="B14" s="72" t="s">
        <v>123</v>
      </c>
      <c r="C14" s="67" t="s">
        <v>162</v>
      </c>
      <c r="D14" s="51"/>
      <c r="E14" s="51"/>
      <c r="F14" s="51"/>
      <c r="K14" s="51"/>
      <c r="L14" s="51"/>
      <c r="M14" s="51"/>
      <c r="N14" s="51"/>
      <c r="O14" s="51"/>
      <c r="P14" s="51"/>
      <c r="Q14" s="57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 spans="1:39" ht="23.1" customHeight="1" thickBot="1" x14ac:dyDescent="0.3">
      <c r="A15" s="56"/>
      <c r="B15" s="72" t="s">
        <v>124</v>
      </c>
      <c r="C15" s="67" t="s">
        <v>141</v>
      </c>
      <c r="D15" s="51"/>
      <c r="E15" s="51"/>
      <c r="F15" s="51"/>
      <c r="G15" s="106" t="s">
        <v>137</v>
      </c>
      <c r="H15" s="107"/>
      <c r="I15" s="107"/>
      <c r="J15" s="108"/>
      <c r="K15" s="51"/>
      <c r="L15" s="51"/>
      <c r="M15" s="51"/>
      <c r="N15" s="51"/>
      <c r="O15" s="51"/>
      <c r="P15" s="51"/>
      <c r="Q15" s="57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6" spans="1:39" ht="23.1" customHeight="1" thickBot="1" x14ac:dyDescent="0.55000000000000004">
      <c r="A16" s="56"/>
      <c r="B16" s="51"/>
      <c r="C16" s="51"/>
      <c r="D16" s="51" t="str">
        <f>IF(C12="-","Bitte geben Sie die gewünschte Plattformbreite ein","")</f>
        <v/>
      </c>
      <c r="E16" s="51"/>
      <c r="F16" s="51"/>
      <c r="G16" s="109" t="s">
        <v>135</v>
      </c>
      <c r="H16" s="110"/>
      <c r="I16" s="24">
        <f>Kalkulation!K35</f>
        <v>988</v>
      </c>
      <c r="J16" s="25" t="s">
        <v>3</v>
      </c>
      <c r="K16" s="51"/>
      <c r="L16" s="51"/>
      <c r="M16" s="51"/>
      <c r="N16" s="51"/>
      <c r="O16" s="51"/>
      <c r="P16" s="51"/>
      <c r="Q16" s="57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ht="23.1" customHeight="1" x14ac:dyDescent="0.25">
      <c r="A17" s="56"/>
      <c r="B17" s="72" t="s">
        <v>125</v>
      </c>
      <c r="C17" s="67">
        <f>(Kalkulation!D46)</f>
        <v>200</v>
      </c>
      <c r="D17" s="96" t="s">
        <v>75</v>
      </c>
      <c r="E17" s="67" t="s">
        <v>126</v>
      </c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7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ht="23.1" customHeight="1" x14ac:dyDescent="0.25">
      <c r="A18" s="56"/>
      <c r="B18" s="72" t="str">
        <f>IF(E17="Yes","Excat dim X","")</f>
        <v/>
      </c>
      <c r="C18" s="67"/>
      <c r="D18" s="96" t="str">
        <f>IF(E17="yes","mm","")</f>
        <v/>
      </c>
      <c r="E18" s="97" t="str">
        <f>IF(E17="Yes","Enter exact dim X","")</f>
        <v/>
      </c>
      <c r="F18" s="51"/>
      <c r="K18" s="51"/>
      <c r="L18" s="51"/>
      <c r="M18" s="51"/>
      <c r="N18" s="51"/>
      <c r="O18" s="51"/>
      <c r="P18" s="51"/>
      <c r="Q18" s="57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ht="23.1" customHeight="1" x14ac:dyDescent="0.25">
      <c r="A19" s="56"/>
      <c r="B19" s="52"/>
      <c r="C19" s="70"/>
      <c r="D19" s="51"/>
      <c r="E19" s="51"/>
      <c r="F19" s="51"/>
      <c r="K19" s="51"/>
      <c r="L19" s="51"/>
      <c r="M19" s="51"/>
      <c r="N19" s="51"/>
      <c r="O19" s="51"/>
      <c r="P19" s="51"/>
      <c r="Q19" s="57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ht="23.1" customHeight="1" x14ac:dyDescent="0.25">
      <c r="A20" s="56"/>
      <c r="B20" s="72" t="s">
        <v>127</v>
      </c>
      <c r="C20" s="67">
        <v>30</v>
      </c>
      <c r="D20" s="71" t="s">
        <v>4</v>
      </c>
      <c r="E20" s="51"/>
      <c r="F20" s="51"/>
      <c r="K20" s="51"/>
      <c r="L20" s="51"/>
      <c r="M20" s="51"/>
      <c r="N20" s="51"/>
      <c r="O20" s="51"/>
      <c r="P20" s="51"/>
      <c r="Q20" s="57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 spans="1:39" ht="23.1" customHeight="1" x14ac:dyDescent="0.25">
      <c r="A21" s="56"/>
      <c r="B21" s="72" t="s">
        <v>128</v>
      </c>
      <c r="C21" s="67">
        <v>30</v>
      </c>
      <c r="D21" s="71" t="s">
        <v>4</v>
      </c>
      <c r="E21" s="51"/>
      <c r="F21" s="51"/>
      <c r="K21" s="51"/>
      <c r="L21" s="51"/>
      <c r="M21" s="51"/>
      <c r="N21" s="51"/>
      <c r="O21" s="51"/>
      <c r="P21" s="51"/>
      <c r="Q21" s="57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ht="23.1" customHeight="1" x14ac:dyDescent="0.25">
      <c r="A22" s="56"/>
      <c r="B22" s="51"/>
      <c r="C22" s="51"/>
      <c r="D22" s="51"/>
      <c r="E22" s="51"/>
      <c r="F22" s="51"/>
      <c r="K22" s="51"/>
      <c r="L22" s="51"/>
      <c r="M22" s="51"/>
      <c r="N22" s="51"/>
      <c r="O22" s="51"/>
      <c r="P22" s="51"/>
      <c r="Q22" s="57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ht="23.1" customHeight="1" x14ac:dyDescent="0.25">
      <c r="A23" s="56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7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ht="23.1" customHeight="1" x14ac:dyDescent="0.25">
      <c r="A24" s="56"/>
      <c r="B24" s="104" t="s">
        <v>129</v>
      </c>
      <c r="C24" s="105"/>
      <c r="D24" s="51"/>
      <c r="E24" s="51"/>
      <c r="F24" s="51"/>
      <c r="G24" s="104" t="s">
        <v>145</v>
      </c>
      <c r="H24" s="111"/>
      <c r="I24" s="111"/>
      <c r="J24" s="105"/>
      <c r="K24" s="51"/>
      <c r="L24" s="51"/>
      <c r="M24" s="51"/>
      <c r="N24" s="51"/>
      <c r="O24" s="51"/>
      <c r="P24" s="51"/>
      <c r="Q24" s="57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ht="23.1" customHeight="1" thickBot="1" x14ac:dyDescent="0.35">
      <c r="A25" s="56"/>
      <c r="B25" s="72" t="s">
        <v>130</v>
      </c>
      <c r="C25" s="67">
        <v>0</v>
      </c>
      <c r="D25" s="48" t="s">
        <v>3</v>
      </c>
      <c r="E25" s="51"/>
      <c r="F25" s="51"/>
      <c r="G25" s="109" t="s">
        <v>132</v>
      </c>
      <c r="H25" s="110"/>
      <c r="I25" s="90">
        <f>Kalkulation!P68</f>
        <v>709.75</v>
      </c>
      <c r="J25" s="89" t="s">
        <v>3</v>
      </c>
      <c r="K25" s="51"/>
      <c r="L25" s="51"/>
      <c r="M25" s="51"/>
      <c r="N25" s="51"/>
      <c r="O25" s="51"/>
      <c r="P25" s="51"/>
      <c r="Q25" s="57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23.1" customHeight="1" thickBot="1" x14ac:dyDescent="0.35">
      <c r="A26" s="56"/>
      <c r="B26" s="72" t="s">
        <v>131</v>
      </c>
      <c r="C26" s="67">
        <v>150</v>
      </c>
      <c r="D26" s="48" t="s">
        <v>3</v>
      </c>
      <c r="E26" s="51"/>
      <c r="F26" s="51"/>
      <c r="G26" s="109" t="s">
        <v>133</v>
      </c>
      <c r="H26" s="110"/>
      <c r="I26" s="91">
        <f>Kalkulation!M68</f>
        <v>1046</v>
      </c>
      <c r="J26" s="44" t="s">
        <v>3</v>
      </c>
      <c r="K26" s="51"/>
      <c r="L26" s="51"/>
      <c r="M26" s="51"/>
      <c r="N26" s="51"/>
      <c r="O26" s="51"/>
      <c r="P26" s="51"/>
      <c r="Q26" s="57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23.1" customHeight="1" x14ac:dyDescent="0.25">
      <c r="A27" s="56"/>
      <c r="F27" s="51"/>
      <c r="K27" s="51"/>
      <c r="L27" s="51"/>
      <c r="M27" s="51"/>
      <c r="N27" s="51"/>
      <c r="O27" s="51"/>
      <c r="P27" s="51"/>
      <c r="Q27" s="57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23.1" customHeight="1" x14ac:dyDescent="0.25">
      <c r="A28" s="56"/>
      <c r="F28" s="51"/>
      <c r="K28" s="51"/>
      <c r="L28" s="51"/>
      <c r="M28" s="51"/>
      <c r="N28" s="51"/>
      <c r="O28" s="51"/>
      <c r="P28" s="51"/>
      <c r="Q28" s="57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23.1" customHeight="1" x14ac:dyDescent="0.25">
      <c r="A29" s="56"/>
      <c r="F29" s="51"/>
      <c r="G29" s="104" t="s">
        <v>166</v>
      </c>
      <c r="H29" s="111"/>
      <c r="I29" s="111"/>
      <c r="J29" s="105"/>
      <c r="K29" s="51"/>
      <c r="L29" s="51"/>
      <c r="M29" s="51"/>
      <c r="N29" s="51"/>
      <c r="O29" s="51"/>
      <c r="P29" s="51"/>
      <c r="Q29" s="57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ht="15" customHeight="1" x14ac:dyDescent="0.25">
      <c r="A30" s="56"/>
      <c r="F30" s="51"/>
      <c r="G30" s="112" t="s">
        <v>164</v>
      </c>
      <c r="H30" s="113"/>
      <c r="I30" s="113"/>
      <c r="J30" s="114"/>
      <c r="K30" s="51"/>
      <c r="L30" s="51"/>
      <c r="M30" s="51"/>
      <c r="N30" s="51"/>
      <c r="O30" s="51"/>
      <c r="P30" s="51"/>
      <c r="Q30" s="57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15" customHeight="1" x14ac:dyDescent="0.25">
      <c r="A31" s="56"/>
      <c r="B31" s="51"/>
      <c r="C31" s="51"/>
      <c r="D31" s="51"/>
      <c r="E31" s="51"/>
      <c r="F31" s="51"/>
      <c r="G31" s="101" t="s">
        <v>165</v>
      </c>
      <c r="H31" s="102"/>
      <c r="I31" s="102"/>
      <c r="J31" s="103"/>
      <c r="K31" s="51"/>
      <c r="L31" s="51"/>
      <c r="M31" s="51"/>
      <c r="N31" s="51"/>
      <c r="O31" s="51"/>
      <c r="P31" s="51"/>
      <c r="Q31" s="57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ht="15" customHeight="1" x14ac:dyDescent="0.25">
      <c r="A32" s="56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7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39" ht="85.5" customHeight="1" x14ac:dyDescent="0.25">
      <c r="A33" s="56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7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1:39" ht="15" customHeight="1" x14ac:dyDescent="0.3">
      <c r="A34" s="50" t="s">
        <v>163</v>
      </c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7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1:39" ht="15" customHeight="1" x14ac:dyDescent="0.3">
      <c r="A35" s="50" t="s">
        <v>167</v>
      </c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7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 spans="1:39" ht="15" customHeight="1" thickBot="1" x14ac:dyDescent="0.3">
      <c r="A36" s="60" t="s">
        <v>138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9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1:39" ht="1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</row>
    <row r="38" spans="1:39" ht="23.1" customHeight="1" x14ac:dyDescent="0.25">
      <c r="A38" s="1"/>
      <c r="B38" s="1"/>
      <c r="C38" s="1"/>
      <c r="D38" s="1"/>
      <c r="E38" s="1" t="str">
        <f>IF(C26="-","Bitte geben Sie die Länge der talseitigen Rampe ein","")</f>
        <v/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1:39" ht="23.1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 spans="1:3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1:3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</row>
    <row r="42" spans="1:3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 spans="1:3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 spans="1:3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1:3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1:3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1:3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1:3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1:3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1:3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1:3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1:3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1:3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1:3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1:3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1:3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1:3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1:3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1:3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1:3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1:3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1:3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1:3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1:3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1:3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1:3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1:3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1:3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1:3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1:3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1:3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1:3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1:3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1:3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:3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1:3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1:3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1:3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1:3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1:3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1:3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1:3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1:3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1:3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1:3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1:3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1:3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1:3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1:3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1:3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1:3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1:3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1:3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1:3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1:3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1:3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1:3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1:3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1:3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1:3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1:3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1:3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1:3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1:3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1:3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1:3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1:3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1:3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1:3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1:3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1:3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3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3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3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3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1:3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1:3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1:3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1:3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1:3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1:3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1:3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1:3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1:3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1:3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1:3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1:3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1:3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1:3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1:3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1:3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1:3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1:3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1:3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1:3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1:3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1:3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1:3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1:3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1:3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1:3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1:3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1:3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1:3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1:3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1:3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1:3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1:3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1:3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1:3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1:3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1:3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1:3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1:3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1:3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1:3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:3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:3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:3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1:3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1:3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1:3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1:3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1:3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1:3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1:3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3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3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3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3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3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3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3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3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3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  <row r="296" spans="1:3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</row>
    <row r="297" spans="1:3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</row>
    <row r="298" spans="1:3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</row>
    <row r="299" spans="1:3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</row>
    <row r="300" spans="1:3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</row>
    <row r="301" spans="1:3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</row>
    <row r="302" spans="1:3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</row>
    <row r="303" spans="1:3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</row>
    <row r="304" spans="1:3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</row>
    <row r="305" spans="1:3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</row>
    <row r="306" spans="1:3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</row>
    <row r="307" spans="1:3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</row>
    <row r="308" spans="1:3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</row>
    <row r="309" spans="1:3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</row>
    <row r="310" spans="1:3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</row>
    <row r="311" spans="1:3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</row>
    <row r="312" spans="1:3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</row>
    <row r="313" spans="1:3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</row>
    <row r="314" spans="1:3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</row>
    <row r="315" spans="1:3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</row>
    <row r="316" spans="1:3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</row>
    <row r="317" spans="1:3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</row>
    <row r="318" spans="1:3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</row>
    <row r="319" spans="1:3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</row>
    <row r="320" spans="1:3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</row>
    <row r="321" spans="1:3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</row>
    <row r="322" spans="1:3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</row>
    <row r="323" spans="1:3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</row>
    <row r="324" spans="1:3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</row>
    <row r="325" spans="1:3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</row>
    <row r="326" spans="1:3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</row>
    <row r="327" spans="1:3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</row>
    <row r="328" spans="1:3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</row>
    <row r="329" spans="1:3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</row>
    <row r="330" spans="1:3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</row>
    <row r="331" spans="1:3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</row>
    <row r="332" spans="1:3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</row>
    <row r="333" spans="1:3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</row>
    <row r="334" spans="1:3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</row>
    <row r="335" spans="1:3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</row>
    <row r="336" spans="1:3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</row>
    <row r="337" spans="1:3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</row>
    <row r="338" spans="1:3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</row>
    <row r="339" spans="1:3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</row>
    <row r="340" spans="1:3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</row>
    <row r="341" spans="1:3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</row>
  </sheetData>
  <sheetProtection password="9035" sheet="1" objects="1" scenarios="1"/>
  <mergeCells count="13">
    <mergeCell ref="C7:K8"/>
    <mergeCell ref="G12:H12"/>
    <mergeCell ref="G15:J15"/>
    <mergeCell ref="G16:H16"/>
    <mergeCell ref="B11:C11"/>
    <mergeCell ref="B24:C24"/>
    <mergeCell ref="G11:J11"/>
    <mergeCell ref="G13:H13"/>
    <mergeCell ref="G29:J29"/>
    <mergeCell ref="G30:J30"/>
    <mergeCell ref="G25:H25"/>
    <mergeCell ref="G26:H26"/>
    <mergeCell ref="G24:J24"/>
  </mergeCells>
  <dataValidations xWindow="458" yWindow="496" count="9">
    <dataValidation type="list" allowBlank="1" showInputMessage="1" showErrorMessage="1" prompt="Enter the favoured platform width." sqref="C12">
      <formula1>",-,600,620,640,650,660,670,700,720,740,750,770,800,900,1000"</formula1>
    </dataValidation>
    <dataValidation type="list" allowBlank="1" showInputMessage="1" showErrorMessage="1" prompt="Enter the favoured platform length" sqref="C13">
      <formula1>"-,750,800,850,900,1000,1200,1250"</formula1>
    </dataValidation>
    <dataValidation type="list" allowBlank="1" showInputMessage="1" showErrorMessage="1" prompt="Enter the way of fixing." sqref="C14">
      <formula1>"-,directly to the wall,on pillars 80x40,on pillars 60x60,pillars to the string,"</formula1>
    </dataValidation>
    <dataValidation type="list" allowBlank="1" showInputMessage="1" showErrorMessage="1" prompt="Enter if 90° side access ramp is required." sqref="C15">
      <formula1>"-,no,standard ramp 150mm,standard ramp 200mm, special ramp 200mm,"</formula1>
    </dataValidation>
    <dataValidation allowBlank="1" showInputMessage="1" showErrorMessage="1" prompt="This value is the minimum stair with to install the favoured platform." sqref="I16"/>
    <dataValidation type="list" allowBlank="1" showInputMessage="1" showErrorMessage="1" sqref="E17">
      <formula1>"No,Yes,"</formula1>
    </dataValidation>
    <dataValidation type="decimal" allowBlank="1" showInputMessage="1" showErrorMessage="1" sqref="C18">
      <formula1>0</formula1>
      <formula2>1000</formula2>
    </dataValidation>
    <dataValidation type="list" allowBlank="1" showInputMessage="1" showErrorMessage="1" sqref="C26">
      <formula1>"-,150,200,300,"</formula1>
    </dataValidation>
    <dataValidation allowBlank="1" showInputMessage="1" showErrorMessage="1" prompt="This value is the minimum stair with to install the favoured platform." sqref="I12"/>
  </dataValidations>
  <printOptions gridLines="1"/>
  <pageMargins left="0.70866141732283472" right="0.70866141732283472" top="0.74803149606299213" bottom="0.74803149606299213" header="0.31496062992125984" footer="0.31496062992125984"/>
  <pageSetup paperSize="9" orientation="landscape" verticalDpi="1200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autoPageBreaks="0"/>
  </sheetPr>
  <dimension ref="A1:GI970"/>
  <sheetViews>
    <sheetView showGridLines="0" tabSelected="1" zoomScaleNormal="100" workbookViewId="0">
      <selection activeCell="G36" sqref="G36"/>
    </sheetView>
  </sheetViews>
  <sheetFormatPr baseColWidth="10" defaultColWidth="9.140625" defaultRowHeight="15" x14ac:dyDescent="0.25"/>
  <cols>
    <col min="1" max="1" width="5.7109375" customWidth="1"/>
    <col min="2" max="2" width="25.7109375" customWidth="1"/>
    <col min="3" max="3" width="24.7109375" customWidth="1"/>
    <col min="4" max="5" width="5.7109375" customWidth="1"/>
    <col min="6" max="6" width="11.5703125" customWidth="1"/>
    <col min="7" max="7" width="14.140625" customWidth="1"/>
    <col min="8" max="8" width="17.28515625" customWidth="1"/>
    <col min="9" max="9" width="8.7109375" customWidth="1"/>
    <col min="10" max="10" width="6.7109375" customWidth="1"/>
    <col min="17" max="17" width="18.7109375" customWidth="1"/>
    <col min="26" max="26" width="14.7109375" customWidth="1"/>
  </cols>
  <sheetData>
    <row r="1" spans="1:191" ht="15" customHeight="1" x14ac:dyDescent="0.25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</row>
    <row r="2" spans="1:191" ht="15" customHeight="1" x14ac:dyDescent="0.25">
      <c r="A2" s="64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65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</row>
    <row r="3" spans="1:191" ht="15" customHeight="1" x14ac:dyDescent="0.25">
      <c r="A3" s="6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65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</row>
    <row r="4" spans="1:191" ht="15" customHeight="1" x14ac:dyDescent="0.25">
      <c r="A4" s="64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65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</row>
    <row r="5" spans="1:191" ht="15" customHeight="1" x14ac:dyDescent="0.25">
      <c r="A5" s="64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65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</row>
    <row r="6" spans="1:191" ht="15" customHeight="1" x14ac:dyDescent="0.25">
      <c r="A6" s="64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65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</row>
    <row r="7" spans="1:191" ht="15" customHeight="1" x14ac:dyDescent="0.25">
      <c r="A7" s="64"/>
      <c r="B7" s="49"/>
      <c r="C7" s="119" t="s">
        <v>140</v>
      </c>
      <c r="D7" s="119"/>
      <c r="E7" s="119"/>
      <c r="F7" s="119"/>
      <c r="G7" s="119"/>
      <c r="H7" s="119"/>
      <c r="I7" s="119"/>
      <c r="J7" s="119"/>
      <c r="K7" s="119"/>
      <c r="L7" s="49"/>
      <c r="M7" s="49"/>
      <c r="N7" s="49"/>
      <c r="O7" s="49"/>
      <c r="P7" s="49"/>
      <c r="Q7" s="65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</row>
    <row r="8" spans="1:191" ht="15" customHeight="1" x14ac:dyDescent="0.25">
      <c r="A8" s="64"/>
      <c r="B8" s="49"/>
      <c r="C8" s="119"/>
      <c r="D8" s="119"/>
      <c r="E8" s="119"/>
      <c r="F8" s="119"/>
      <c r="G8" s="119"/>
      <c r="H8" s="119"/>
      <c r="I8" s="119"/>
      <c r="J8" s="119"/>
      <c r="K8" s="119"/>
      <c r="L8" s="49"/>
      <c r="M8" s="49"/>
      <c r="N8" s="49"/>
      <c r="O8" s="49"/>
      <c r="P8" s="49"/>
      <c r="Q8" s="65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</row>
    <row r="9" spans="1:191" ht="15" customHeight="1" x14ac:dyDescent="0.25">
      <c r="A9" s="64"/>
      <c r="B9" s="49"/>
      <c r="C9" s="2"/>
      <c r="D9" s="2"/>
      <c r="E9" s="2"/>
      <c r="F9" s="2"/>
      <c r="G9" s="2"/>
      <c r="H9" s="2"/>
      <c r="I9" s="2"/>
      <c r="J9" s="2"/>
      <c r="K9" s="2"/>
      <c r="L9" s="49"/>
      <c r="M9" s="49"/>
      <c r="N9" s="49"/>
      <c r="O9" s="49"/>
      <c r="P9" s="49"/>
      <c r="Q9" s="65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</row>
    <row r="10" spans="1:191" ht="15" customHeight="1" x14ac:dyDescent="0.25">
      <c r="A10" s="64"/>
      <c r="B10" s="49"/>
      <c r="C10" s="2"/>
      <c r="D10" s="2"/>
      <c r="E10" s="2"/>
      <c r="F10" s="2"/>
      <c r="G10" s="2"/>
      <c r="H10" s="2"/>
      <c r="I10" s="2"/>
      <c r="J10" s="2"/>
      <c r="K10" s="2"/>
      <c r="L10" s="49"/>
      <c r="M10" s="49"/>
      <c r="N10" s="49"/>
      <c r="O10" s="49"/>
      <c r="P10" s="49"/>
      <c r="Q10" s="65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</row>
    <row r="11" spans="1:191" ht="23.1" customHeight="1" x14ac:dyDescent="0.25">
      <c r="A11" s="64"/>
      <c r="B11" s="104" t="s">
        <v>120</v>
      </c>
      <c r="C11" s="105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65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</row>
    <row r="12" spans="1:191" ht="23.1" customHeight="1" thickBot="1" x14ac:dyDescent="0.3">
      <c r="A12" s="64"/>
      <c r="B12" s="72" t="s">
        <v>121</v>
      </c>
      <c r="C12" s="66">
        <v>800</v>
      </c>
      <c r="D12" s="49"/>
      <c r="E12" s="49"/>
      <c r="F12" s="49"/>
      <c r="G12" s="116" t="s">
        <v>134</v>
      </c>
      <c r="H12" s="116"/>
      <c r="I12" s="117"/>
      <c r="J12" s="117"/>
      <c r="K12" s="49"/>
      <c r="L12" s="49"/>
      <c r="M12" s="49"/>
      <c r="N12" s="49"/>
      <c r="O12" s="49"/>
      <c r="P12" s="49"/>
      <c r="Q12" s="65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</row>
    <row r="13" spans="1:191" ht="23.1" customHeight="1" thickBot="1" x14ac:dyDescent="0.3">
      <c r="A13" s="64"/>
      <c r="B13" s="72" t="s">
        <v>122</v>
      </c>
      <c r="C13" s="66">
        <v>1000</v>
      </c>
      <c r="D13" s="49"/>
      <c r="E13" s="49"/>
      <c r="F13" s="49"/>
      <c r="G13" s="120" t="s">
        <v>135</v>
      </c>
      <c r="H13" s="109"/>
      <c r="I13" s="43">
        <f>955+((C13-Kalkulation!L14)*0.263)+((C12-Kalkulation!K14)*0.85)+Kalkulation!P25</f>
        <v>1105.75</v>
      </c>
      <c r="J13" s="44" t="s">
        <v>3</v>
      </c>
      <c r="K13" s="49"/>
      <c r="L13" s="49"/>
      <c r="M13" s="49"/>
      <c r="N13" s="49"/>
      <c r="O13" s="49"/>
      <c r="P13" s="49"/>
      <c r="Q13" s="65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</row>
    <row r="14" spans="1:191" ht="23.1" customHeight="1" thickBot="1" x14ac:dyDescent="0.3">
      <c r="A14" s="64"/>
      <c r="B14" s="72" t="s">
        <v>123</v>
      </c>
      <c r="C14" s="66" t="s">
        <v>162</v>
      </c>
      <c r="D14" s="77" t="str">
        <f>IF(AND(C14="pilars in eye of staircase",C18&gt;120), "Not possible,choose pillars to the string","")</f>
        <v/>
      </c>
      <c r="E14" s="49"/>
      <c r="F14" s="49"/>
      <c r="G14" s="120" t="s">
        <v>136</v>
      </c>
      <c r="H14" s="120"/>
      <c r="I14" s="43">
        <f>Kalkulation!D70</f>
        <v>2270.6999999999998</v>
      </c>
      <c r="J14" s="44" t="s">
        <v>3</v>
      </c>
      <c r="K14" s="49"/>
      <c r="L14" s="49"/>
      <c r="M14" s="49"/>
      <c r="N14" s="49"/>
      <c r="O14" s="49"/>
      <c r="P14" s="49"/>
      <c r="Q14" s="65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</row>
    <row r="15" spans="1:191" ht="23.1" customHeight="1" x14ac:dyDescent="0.25">
      <c r="A15" s="64"/>
      <c r="B15" s="72" t="s">
        <v>124</v>
      </c>
      <c r="C15" s="66" t="s">
        <v>141</v>
      </c>
      <c r="D15" s="49"/>
      <c r="E15" s="49"/>
      <c r="F15" s="49"/>
      <c r="G15" s="2"/>
      <c r="H15" s="2"/>
      <c r="I15" s="2"/>
      <c r="J15" s="2"/>
      <c r="K15" s="49"/>
      <c r="L15" s="49"/>
      <c r="M15" s="49"/>
      <c r="N15" s="49"/>
      <c r="O15" s="49"/>
      <c r="P15" s="49"/>
      <c r="Q15" s="65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</row>
    <row r="16" spans="1:191" ht="23.1" customHeight="1" x14ac:dyDescent="0.25">
      <c r="A16" s="64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65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</row>
    <row r="17" spans="1:191" ht="23.1" customHeight="1" thickBot="1" x14ac:dyDescent="0.3">
      <c r="A17" s="64"/>
      <c r="B17" s="72" t="s">
        <v>142</v>
      </c>
      <c r="C17" s="46">
        <f>Kalkulation!D62</f>
        <v>60</v>
      </c>
      <c r="D17" s="96" t="s">
        <v>158</v>
      </c>
      <c r="E17" s="67" t="s">
        <v>126</v>
      </c>
      <c r="F17" s="49"/>
      <c r="G17" s="106" t="s">
        <v>144</v>
      </c>
      <c r="H17" s="107"/>
      <c r="I17" s="107"/>
      <c r="J17" s="108"/>
      <c r="K17" s="49"/>
      <c r="L17" s="49"/>
      <c r="M17" s="49"/>
      <c r="N17" s="49"/>
      <c r="O17" s="49"/>
      <c r="P17" s="49"/>
      <c r="Q17" s="65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</row>
    <row r="18" spans="1:191" ht="23.1" customHeight="1" thickBot="1" x14ac:dyDescent="0.3">
      <c r="A18" s="64"/>
      <c r="B18" s="72" t="str">
        <f>IF(E17="Yes","Exact dim X","")</f>
        <v/>
      </c>
      <c r="C18" s="67"/>
      <c r="D18" s="96" t="str">
        <f>IF(E17="Yes","mm","")</f>
        <v/>
      </c>
      <c r="E18" s="97" t="str">
        <f>IF(E17="Yes","Enter exact dim X","")</f>
        <v/>
      </c>
      <c r="F18" s="49"/>
      <c r="G18" s="120" t="s">
        <v>135</v>
      </c>
      <c r="H18" s="109"/>
      <c r="I18" s="43">
        <f>Kalkulation!P35</f>
        <v>990</v>
      </c>
      <c r="J18" s="44" t="s">
        <v>3</v>
      </c>
      <c r="K18" s="49"/>
      <c r="L18" s="49"/>
      <c r="M18" s="49"/>
      <c r="N18" s="49"/>
      <c r="O18" s="49"/>
      <c r="P18" s="49"/>
      <c r="Q18" s="65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</row>
    <row r="19" spans="1:191" ht="23.1" customHeight="1" x14ac:dyDescent="0.25">
      <c r="A19" s="64"/>
      <c r="B19" s="49"/>
      <c r="C19" s="49"/>
      <c r="D19" s="49"/>
      <c r="E19" s="49"/>
      <c r="F19" s="49"/>
      <c r="G19" s="2"/>
      <c r="H19" s="2"/>
      <c r="I19" s="2"/>
      <c r="J19" s="2"/>
      <c r="K19" s="49"/>
      <c r="L19" s="49"/>
      <c r="M19" s="49"/>
      <c r="N19" s="49"/>
      <c r="O19" s="49"/>
      <c r="P19" s="49"/>
      <c r="Q19" s="65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</row>
    <row r="20" spans="1:191" ht="23.1" customHeight="1" x14ac:dyDescent="0.25">
      <c r="A20" s="64"/>
      <c r="B20" s="49"/>
      <c r="C20" s="49"/>
      <c r="D20" s="49"/>
      <c r="E20" s="49"/>
      <c r="F20" s="49"/>
      <c r="G20" s="2"/>
      <c r="H20" s="2"/>
      <c r="I20" s="2"/>
      <c r="J20" s="2"/>
      <c r="K20" s="49"/>
      <c r="L20" s="49"/>
      <c r="M20" s="49"/>
      <c r="N20" s="49"/>
      <c r="O20" s="49"/>
      <c r="P20" s="49"/>
      <c r="Q20" s="65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</row>
    <row r="21" spans="1:191" ht="23.1" customHeight="1" thickBot="1" x14ac:dyDescent="0.3">
      <c r="A21" s="64"/>
      <c r="B21" s="118" t="s">
        <v>129</v>
      </c>
      <c r="C21" s="118"/>
      <c r="D21" s="49"/>
      <c r="E21" s="49"/>
      <c r="F21" s="49"/>
      <c r="G21" s="106" t="s">
        <v>145</v>
      </c>
      <c r="H21" s="107"/>
      <c r="I21" s="107"/>
      <c r="J21" s="108"/>
      <c r="K21" s="49"/>
      <c r="L21" s="49"/>
      <c r="M21" s="49"/>
      <c r="N21" s="49"/>
      <c r="O21" s="49"/>
      <c r="P21" s="49"/>
      <c r="Q21" s="65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</row>
    <row r="22" spans="1:191" ht="23.1" customHeight="1" thickBot="1" x14ac:dyDescent="0.3">
      <c r="A22" s="64"/>
      <c r="B22" s="72" t="s">
        <v>143</v>
      </c>
      <c r="C22" s="67">
        <v>0</v>
      </c>
      <c r="D22" s="98" t="s">
        <v>3</v>
      </c>
      <c r="E22" s="49"/>
      <c r="F22" s="49"/>
      <c r="G22" s="109" t="s">
        <v>132</v>
      </c>
      <c r="H22" s="110"/>
      <c r="I22" s="43">
        <f>Kalkulation!W68</f>
        <v>981.75</v>
      </c>
      <c r="J22" s="44" t="s">
        <v>3</v>
      </c>
      <c r="K22" s="49"/>
      <c r="L22" s="49"/>
      <c r="M22" s="49"/>
      <c r="N22" s="49"/>
      <c r="O22" s="49"/>
      <c r="P22" s="49"/>
      <c r="Q22" s="65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</row>
    <row r="23" spans="1:191" ht="23.1" customHeight="1" thickBot="1" x14ac:dyDescent="0.3">
      <c r="A23" s="64"/>
      <c r="B23" s="72" t="s">
        <v>131</v>
      </c>
      <c r="C23" s="67">
        <v>150</v>
      </c>
      <c r="D23" s="49" t="s">
        <v>3</v>
      </c>
      <c r="E23" s="49"/>
      <c r="F23" s="49"/>
      <c r="G23" s="120" t="s">
        <v>133</v>
      </c>
      <c r="H23" s="121"/>
      <c r="I23" s="43">
        <f>Kalkulation!T68</f>
        <v>1196</v>
      </c>
      <c r="J23" s="44" t="s">
        <v>3</v>
      </c>
      <c r="K23" s="49"/>
      <c r="L23" s="49"/>
      <c r="M23" s="49"/>
      <c r="N23" s="49"/>
      <c r="O23" s="49"/>
      <c r="P23" s="49"/>
      <c r="Q23" s="65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</row>
    <row r="24" spans="1:191" ht="23.1" customHeight="1" x14ac:dyDescent="0.25">
      <c r="A24" s="64"/>
      <c r="E24" s="2"/>
      <c r="F24" s="49"/>
      <c r="K24" s="49"/>
      <c r="L24" s="49"/>
      <c r="M24" s="49"/>
      <c r="N24" s="49"/>
      <c r="O24" s="49"/>
      <c r="P24" s="49"/>
      <c r="Q24" s="65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</row>
    <row r="25" spans="1:191" ht="23.1" customHeight="1" x14ac:dyDescent="0.25">
      <c r="A25" s="64"/>
      <c r="B25" s="2"/>
      <c r="C25" s="2"/>
      <c r="D25" s="2"/>
      <c r="E25" s="2"/>
      <c r="F25" s="49"/>
      <c r="G25" s="2"/>
      <c r="H25" s="2"/>
      <c r="I25" s="2"/>
      <c r="J25" s="2"/>
      <c r="K25" s="49"/>
      <c r="L25" s="49"/>
      <c r="M25" s="49"/>
      <c r="N25" s="49"/>
      <c r="O25" s="49"/>
      <c r="P25" s="49"/>
      <c r="Q25" s="65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</row>
    <row r="26" spans="1:191" ht="23.1" customHeight="1" x14ac:dyDescent="0.25">
      <c r="A26" s="64"/>
      <c r="B26" s="2"/>
      <c r="C26" s="2"/>
      <c r="D26" s="2"/>
      <c r="E26" s="2"/>
      <c r="F26" s="49"/>
      <c r="G26" s="2"/>
      <c r="H26" s="2"/>
      <c r="I26" s="2"/>
      <c r="J26" s="2"/>
      <c r="K26" s="49"/>
      <c r="L26" s="49"/>
      <c r="M26" s="49"/>
      <c r="N26" s="49"/>
      <c r="O26" s="49"/>
      <c r="P26" s="49"/>
      <c r="Q26" s="65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</row>
    <row r="27" spans="1:191" ht="23.1" customHeight="1" x14ac:dyDescent="0.25">
      <c r="A27" s="64"/>
      <c r="B27" s="2"/>
      <c r="C27" s="2"/>
      <c r="D27" s="2"/>
      <c r="E27" s="2"/>
      <c r="F27" s="49"/>
      <c r="G27" s="2"/>
      <c r="H27" s="2"/>
      <c r="I27" s="2"/>
      <c r="J27" s="2"/>
      <c r="K27" s="49"/>
      <c r="L27" s="49"/>
      <c r="M27" s="49"/>
      <c r="N27" s="49"/>
      <c r="O27" s="49"/>
      <c r="P27" s="49"/>
      <c r="Q27" s="65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</row>
    <row r="28" spans="1:191" ht="23.1" customHeight="1" x14ac:dyDescent="0.25">
      <c r="A28" s="64"/>
      <c r="B28" s="2"/>
      <c r="C28" s="2"/>
      <c r="D28" s="2"/>
      <c r="E28" s="2"/>
      <c r="F28" s="49"/>
      <c r="G28" s="2"/>
      <c r="H28" s="2"/>
      <c r="I28" s="2"/>
      <c r="J28" s="2"/>
      <c r="K28" s="49"/>
      <c r="L28" s="49"/>
      <c r="M28" s="49"/>
      <c r="N28" s="49"/>
      <c r="O28" s="49"/>
      <c r="P28" s="49"/>
      <c r="Q28" s="65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</row>
    <row r="29" spans="1:191" ht="23.1" customHeight="1" thickBot="1" x14ac:dyDescent="0.3">
      <c r="A29" s="64"/>
      <c r="B29" s="104" t="s">
        <v>146</v>
      </c>
      <c r="C29" s="105"/>
      <c r="D29" s="2"/>
      <c r="E29" s="2"/>
      <c r="F29" s="49"/>
      <c r="G29" s="116" t="s">
        <v>147</v>
      </c>
      <c r="H29" s="116"/>
      <c r="I29" s="117"/>
      <c r="J29" s="117"/>
      <c r="K29" s="49"/>
      <c r="L29" s="49"/>
      <c r="M29" s="49"/>
      <c r="N29" s="49"/>
      <c r="O29" s="49"/>
      <c r="P29" s="49"/>
      <c r="Q29" s="65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</row>
    <row r="30" spans="1:191" ht="23.1" customHeight="1" thickBot="1" x14ac:dyDescent="0.3">
      <c r="A30" s="64"/>
      <c r="B30" s="72" t="s">
        <v>148</v>
      </c>
      <c r="C30" s="67">
        <v>150</v>
      </c>
      <c r="D30" s="2" t="s">
        <v>3</v>
      </c>
      <c r="E30" s="2"/>
      <c r="F30" s="49"/>
      <c r="G30" s="120" t="s">
        <v>151</v>
      </c>
      <c r="H30" s="121"/>
      <c r="I30" s="122" t="str">
        <f>Kalkulation!F155</f>
        <v>feasible</v>
      </c>
      <c r="J30" s="123"/>
      <c r="K30" s="49"/>
      <c r="L30" s="49"/>
      <c r="M30" s="49"/>
      <c r="N30" s="49"/>
      <c r="O30" s="49"/>
      <c r="P30" s="49"/>
      <c r="Q30" s="65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</row>
    <row r="31" spans="1:191" ht="23.1" customHeight="1" thickBot="1" x14ac:dyDescent="0.3">
      <c r="A31" s="35"/>
      <c r="B31" s="72" t="s">
        <v>149</v>
      </c>
      <c r="C31" s="67">
        <v>1400</v>
      </c>
      <c r="D31" s="2"/>
      <c r="E31" s="2"/>
      <c r="F31" s="49"/>
      <c r="G31" s="120" t="s">
        <v>136</v>
      </c>
      <c r="H31" s="121"/>
      <c r="I31" s="43">
        <f>Kalkulation!F150</f>
        <v>3762</v>
      </c>
      <c r="J31" s="44" t="s">
        <v>3</v>
      </c>
      <c r="K31" s="49"/>
      <c r="L31" s="49"/>
      <c r="M31" s="49"/>
      <c r="N31" s="49"/>
      <c r="O31" s="49"/>
      <c r="P31" s="49"/>
      <c r="Q31" s="65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</row>
    <row r="32" spans="1:191" ht="23.1" customHeight="1" thickBot="1" x14ac:dyDescent="0.3">
      <c r="A32" s="35"/>
      <c r="B32" s="72" t="s">
        <v>150</v>
      </c>
      <c r="C32" s="67">
        <v>1400</v>
      </c>
      <c r="D32" s="2"/>
      <c r="E32" s="49"/>
      <c r="F32" s="49"/>
      <c r="G32" s="120" t="s">
        <v>152</v>
      </c>
      <c r="H32" s="121"/>
      <c r="I32" s="43">
        <f>Kalkulation!F148</f>
        <v>885.13571082382714</v>
      </c>
      <c r="J32" s="44" t="s">
        <v>3</v>
      </c>
      <c r="K32" s="49"/>
      <c r="L32" s="49"/>
      <c r="M32" s="2"/>
      <c r="N32" s="2"/>
      <c r="O32" s="2"/>
      <c r="P32" s="2"/>
      <c r="Q32" s="65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</row>
    <row r="33" spans="1:191" ht="23.1" customHeight="1" x14ac:dyDescent="0.25">
      <c r="A33" s="35"/>
      <c r="B33" s="2"/>
      <c r="C33" s="2"/>
      <c r="D33" s="2"/>
      <c r="E33" s="2"/>
      <c r="F33" s="2"/>
      <c r="G33" s="2"/>
      <c r="H33" s="2"/>
      <c r="I33" s="49"/>
      <c r="J33" s="49"/>
      <c r="K33" s="49"/>
      <c r="L33" s="49"/>
      <c r="M33" s="2"/>
      <c r="N33" s="2"/>
      <c r="O33" s="2"/>
      <c r="P33" s="2"/>
      <c r="Q33" s="65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</row>
    <row r="34" spans="1:191" ht="23.1" customHeight="1" x14ac:dyDescent="0.25">
      <c r="A34" s="35"/>
      <c r="B34" s="2"/>
      <c r="C34" s="2"/>
      <c r="D34" s="2"/>
      <c r="E34" s="2"/>
      <c r="F34" s="2"/>
      <c r="G34" s="2"/>
      <c r="H34" s="2"/>
      <c r="I34" s="49"/>
      <c r="J34" s="49"/>
      <c r="K34" s="49"/>
      <c r="L34" s="49"/>
      <c r="M34" s="2"/>
      <c r="N34" s="2"/>
      <c r="O34" s="2"/>
      <c r="P34" s="2"/>
      <c r="Q34" s="65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</row>
    <row r="35" spans="1:191" ht="66" customHeight="1" x14ac:dyDescent="0.25">
      <c r="A35" s="64"/>
      <c r="B35" s="49"/>
      <c r="C35" s="49"/>
      <c r="D35" s="49"/>
      <c r="E35" s="2"/>
      <c r="F35" s="2"/>
      <c r="G35" s="2"/>
      <c r="H35" s="2"/>
      <c r="I35" s="49"/>
      <c r="J35" s="49"/>
      <c r="K35" s="49"/>
      <c r="L35" s="49"/>
      <c r="M35" s="49"/>
      <c r="N35" s="49"/>
      <c r="O35" s="49"/>
      <c r="P35" s="49"/>
      <c r="Q35" s="65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</row>
    <row r="36" spans="1:191" ht="23.1" customHeight="1" x14ac:dyDescent="0.25">
      <c r="A36" s="64"/>
      <c r="B36" s="49"/>
      <c r="C36" s="49"/>
      <c r="D36" s="2"/>
      <c r="E36" s="2"/>
      <c r="F36" s="2"/>
      <c r="G36" s="2"/>
      <c r="H36" s="2"/>
      <c r="I36" s="49"/>
      <c r="J36" s="49"/>
      <c r="K36" s="49"/>
      <c r="L36" s="49"/>
      <c r="M36" s="49"/>
      <c r="N36" s="49"/>
      <c r="O36" s="49"/>
      <c r="P36" s="49"/>
      <c r="Q36" s="65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</row>
    <row r="37" spans="1:191" ht="15" customHeight="1" x14ac:dyDescent="0.3">
      <c r="A37" s="50" t="s">
        <v>163</v>
      </c>
      <c r="B37" s="49"/>
      <c r="C37" s="49"/>
      <c r="D37" s="2"/>
      <c r="E37" s="2"/>
      <c r="F37" s="2"/>
      <c r="G37" s="2"/>
      <c r="H37" s="49"/>
      <c r="I37" s="49"/>
      <c r="J37" s="49"/>
      <c r="K37" s="49"/>
      <c r="L37" s="49"/>
      <c r="M37" s="49"/>
      <c r="N37" s="49"/>
      <c r="O37" s="49"/>
      <c r="P37" s="49"/>
      <c r="Q37" s="65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</row>
    <row r="38" spans="1:191" ht="16.5" x14ac:dyDescent="0.3">
      <c r="A38" s="50" t="s">
        <v>168</v>
      </c>
      <c r="B38" s="49"/>
      <c r="C38" s="49"/>
      <c r="D38" s="2"/>
      <c r="E38" s="2"/>
      <c r="F38" s="2"/>
      <c r="G38" s="2"/>
      <c r="H38" s="49"/>
      <c r="I38" s="49"/>
      <c r="J38" s="49"/>
      <c r="K38" s="49"/>
      <c r="L38" s="49"/>
      <c r="M38" s="49"/>
      <c r="N38" s="49"/>
      <c r="O38" s="49"/>
      <c r="P38" s="49"/>
      <c r="Q38" s="65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</row>
    <row r="39" spans="1:191" ht="18.75" customHeight="1" thickBot="1" x14ac:dyDescent="0.3">
      <c r="A39" s="60" t="s">
        <v>138</v>
      </c>
      <c r="B39" s="68"/>
      <c r="C39" s="68"/>
      <c r="D39" s="38"/>
      <c r="E39" s="38"/>
      <c r="F39" s="38"/>
      <c r="G39" s="38"/>
      <c r="H39" s="68"/>
      <c r="I39" s="68"/>
      <c r="J39" s="68"/>
      <c r="K39" s="68"/>
      <c r="L39" s="68"/>
      <c r="M39" s="68"/>
      <c r="N39" s="68"/>
      <c r="O39" s="68"/>
      <c r="P39" s="68"/>
      <c r="Q39" s="69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</row>
    <row r="40" spans="1:19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</row>
    <row r="41" spans="1:19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</row>
    <row r="42" spans="1:19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</row>
    <row r="43" spans="1:19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</row>
    <row r="44" spans="1:19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</row>
    <row r="45" spans="1:19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</row>
    <row r="46" spans="1:19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</row>
    <row r="47" spans="1:19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</row>
    <row r="48" spans="1:19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</row>
    <row r="49" spans="1:19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</row>
    <row r="50" spans="1:19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</row>
    <row r="51" spans="1:19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</row>
    <row r="52" spans="1:19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</row>
    <row r="53" spans="1:19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</row>
    <row r="54" spans="1:19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</row>
    <row r="55" spans="1:19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</row>
    <row r="56" spans="1:19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</row>
    <row r="57" spans="1:19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</row>
    <row r="58" spans="1:19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</row>
    <row r="59" spans="1:19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</row>
    <row r="60" spans="1:19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</row>
    <row r="61" spans="1:19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</row>
    <row r="62" spans="1:19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</row>
    <row r="63" spans="1:19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</row>
    <row r="64" spans="1:19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</row>
    <row r="65" spans="1:19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</row>
    <row r="66" spans="1:19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</row>
    <row r="67" spans="1:19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</row>
    <row r="68" spans="1:19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</row>
    <row r="69" spans="1:19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</row>
    <row r="70" spans="1:19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</row>
    <row r="71" spans="1:19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</row>
    <row r="72" spans="1:19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</row>
    <row r="73" spans="1:19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</row>
    <row r="74" spans="1:19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</row>
    <row r="75" spans="1:19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</row>
    <row r="76" spans="1:19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</row>
    <row r="77" spans="1:19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</row>
    <row r="78" spans="1:19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</row>
    <row r="79" spans="1:19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</row>
    <row r="80" spans="1:19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</row>
    <row r="81" spans="1:19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</row>
    <row r="82" spans="1:19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</row>
    <row r="83" spans="1:19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</row>
    <row r="84" spans="1:19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</row>
    <row r="85" spans="1:19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</row>
    <row r="86" spans="1:19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</row>
    <row r="87" spans="1:19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</row>
    <row r="88" spans="1:19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</row>
    <row r="89" spans="1:19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</row>
    <row r="90" spans="1:19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</row>
    <row r="91" spans="1:19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</row>
    <row r="92" spans="1:19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</row>
    <row r="93" spans="1:19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</row>
    <row r="94" spans="1:19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</row>
    <row r="95" spans="1:19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</row>
    <row r="96" spans="1:19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</row>
    <row r="97" spans="1:19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</row>
    <row r="98" spans="1:19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</row>
    <row r="99" spans="1:19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</row>
    <row r="100" spans="1:19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</row>
    <row r="101" spans="1:19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</row>
    <row r="102" spans="1:19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</row>
    <row r="103" spans="1:19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</row>
    <row r="104" spans="1:19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</row>
    <row r="105" spans="1:19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</row>
    <row r="106" spans="1:19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</row>
    <row r="107" spans="1:19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</row>
    <row r="108" spans="1:19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</row>
    <row r="109" spans="1:19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</row>
    <row r="110" spans="1:19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</row>
    <row r="111" spans="1:19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</row>
    <row r="112" spans="1:19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</row>
    <row r="113" spans="1:19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</row>
    <row r="114" spans="1:19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</row>
    <row r="115" spans="1:19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</row>
    <row r="116" spans="1:19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</row>
    <row r="117" spans="1:19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</row>
    <row r="118" spans="1:19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</row>
    <row r="119" spans="1:19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</row>
    <row r="120" spans="1:19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</row>
    <row r="121" spans="1:19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</row>
    <row r="122" spans="1:19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</row>
    <row r="123" spans="1:19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</row>
    <row r="124" spans="1:19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</row>
    <row r="125" spans="1:19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</row>
    <row r="126" spans="1:19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</row>
    <row r="127" spans="1:19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</row>
    <row r="128" spans="1:19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</row>
    <row r="129" spans="1:19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</row>
    <row r="130" spans="1:19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</row>
    <row r="131" spans="1:19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</row>
    <row r="132" spans="1:19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</row>
    <row r="133" spans="1:19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</row>
    <row r="134" spans="1:19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</row>
    <row r="135" spans="1:19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</row>
    <row r="136" spans="1:19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</row>
    <row r="137" spans="1:19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</row>
    <row r="138" spans="1:19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</row>
    <row r="139" spans="1:19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</row>
    <row r="140" spans="1:19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</row>
    <row r="141" spans="1:19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</row>
    <row r="142" spans="1:19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</row>
    <row r="143" spans="1:19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</row>
    <row r="144" spans="1:19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</row>
    <row r="145" spans="1:19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</row>
    <row r="146" spans="1:19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</row>
    <row r="147" spans="1:19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</row>
    <row r="148" spans="1:19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</row>
    <row r="149" spans="1:19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</row>
    <row r="150" spans="1:19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</row>
    <row r="151" spans="1:19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</row>
    <row r="152" spans="1:19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</row>
    <row r="153" spans="1:19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</row>
    <row r="154" spans="1:19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</row>
    <row r="155" spans="1:19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</row>
    <row r="156" spans="1:19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</row>
    <row r="157" spans="1:19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</row>
    <row r="158" spans="1:19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</row>
    <row r="159" spans="1:19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</row>
    <row r="160" spans="1:19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</row>
    <row r="161" spans="1:19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</row>
    <row r="162" spans="1:19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</row>
    <row r="163" spans="1:19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</row>
    <row r="164" spans="1:19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</row>
    <row r="165" spans="1:19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</row>
    <row r="166" spans="1:19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</row>
    <row r="167" spans="1:19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</row>
    <row r="168" spans="1:19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</row>
    <row r="169" spans="1:19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</row>
    <row r="170" spans="1:19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</row>
    <row r="171" spans="1:19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</row>
    <row r="172" spans="1:19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</row>
    <row r="173" spans="1:19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</row>
    <row r="174" spans="1:19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</row>
    <row r="175" spans="1:19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</row>
    <row r="176" spans="1:19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</row>
    <row r="177" spans="1:19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</row>
    <row r="178" spans="1:19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</row>
    <row r="179" spans="1:19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</row>
    <row r="180" spans="1:19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</row>
    <row r="181" spans="1:19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</row>
    <row r="182" spans="1:19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</row>
    <row r="183" spans="1:19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</row>
    <row r="184" spans="1:19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</row>
    <row r="185" spans="1:19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</row>
    <row r="186" spans="1:19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</row>
    <row r="187" spans="1:19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</row>
    <row r="188" spans="1:19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</row>
    <row r="189" spans="1:19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</row>
    <row r="190" spans="1:19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</row>
    <row r="191" spans="1:19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</row>
    <row r="192" spans="1:19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</row>
    <row r="193" spans="1:19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</row>
    <row r="194" spans="1:19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</row>
    <row r="195" spans="1:19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</row>
    <row r="196" spans="1:19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</row>
    <row r="197" spans="1:19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</row>
    <row r="198" spans="1:19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</row>
    <row r="199" spans="1:19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</row>
    <row r="200" spans="1:19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</row>
    <row r="201" spans="1:19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</row>
    <row r="202" spans="1:19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</row>
    <row r="203" spans="1:19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</row>
    <row r="204" spans="1:19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</row>
    <row r="205" spans="1:19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</row>
    <row r="206" spans="1:19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</row>
    <row r="207" spans="1:19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</row>
    <row r="208" spans="1:19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</row>
    <row r="209" spans="1:19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</row>
    <row r="210" spans="1:19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</row>
    <row r="211" spans="1:19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</row>
    <row r="212" spans="1:19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</row>
    <row r="213" spans="1:19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</row>
    <row r="214" spans="1:19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</row>
    <row r="215" spans="1:19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</row>
    <row r="216" spans="1:19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</row>
    <row r="217" spans="1:19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</row>
    <row r="218" spans="1:19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</row>
    <row r="219" spans="1:19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</row>
    <row r="220" spans="1:19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</row>
    <row r="221" spans="1:19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</row>
    <row r="222" spans="1:19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</row>
    <row r="223" spans="1:19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</row>
    <row r="224" spans="1:19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</row>
    <row r="225" spans="1:19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</row>
    <row r="226" spans="1:19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</row>
    <row r="227" spans="1:19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</row>
    <row r="228" spans="1:19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</row>
    <row r="229" spans="1:19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</row>
    <row r="230" spans="1:19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</row>
    <row r="231" spans="1:19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</row>
    <row r="232" spans="1:19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</row>
    <row r="233" spans="1:19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</row>
    <row r="234" spans="1:19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</row>
    <row r="235" spans="1:19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</row>
    <row r="236" spans="1:19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</row>
    <row r="237" spans="1:19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</row>
    <row r="238" spans="1:19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</row>
    <row r="239" spans="1:19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</row>
    <row r="240" spans="1:19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</row>
    <row r="241" spans="1:19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</row>
    <row r="242" spans="1:19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</row>
    <row r="243" spans="1:19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</row>
    <row r="244" spans="1:19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</row>
    <row r="245" spans="1:19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</row>
    <row r="246" spans="1:19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</row>
    <row r="247" spans="1:19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</row>
    <row r="248" spans="1:19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</row>
    <row r="249" spans="1:19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</row>
    <row r="250" spans="1:19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</row>
    <row r="251" spans="1:19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</row>
    <row r="252" spans="1:19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</row>
    <row r="253" spans="1:19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</row>
    <row r="254" spans="1:19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</row>
    <row r="255" spans="1:19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</row>
    <row r="256" spans="1:19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</row>
    <row r="257" spans="1:19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</row>
    <row r="258" spans="1:19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</row>
    <row r="259" spans="1:19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</row>
    <row r="260" spans="1:19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</row>
    <row r="261" spans="1:19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</row>
    <row r="262" spans="1:19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</row>
    <row r="263" spans="1:19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</row>
    <row r="264" spans="1:19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</row>
    <row r="265" spans="1:19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</row>
    <row r="266" spans="1:19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</row>
    <row r="267" spans="1:19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</row>
    <row r="268" spans="1:19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</row>
    <row r="269" spans="1:19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</row>
    <row r="270" spans="1:19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</row>
    <row r="271" spans="1:19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</row>
    <row r="272" spans="1:19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</row>
    <row r="273" spans="1:19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</row>
    <row r="274" spans="1:19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</row>
    <row r="275" spans="1:19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</row>
    <row r="276" spans="1:19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</row>
    <row r="277" spans="1:19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</row>
    <row r="278" spans="1:19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</row>
    <row r="279" spans="1:19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</row>
    <row r="280" spans="1:19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</row>
    <row r="281" spans="1:19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</row>
    <row r="282" spans="1:19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</row>
    <row r="283" spans="1:19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</row>
    <row r="284" spans="1:19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</row>
    <row r="285" spans="1:19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</row>
    <row r="286" spans="1:19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</row>
    <row r="287" spans="1:19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</row>
    <row r="288" spans="1:19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</row>
    <row r="289" spans="1:19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</row>
    <row r="290" spans="1:19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</row>
    <row r="291" spans="1:19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</row>
    <row r="292" spans="1:19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</row>
    <row r="293" spans="1:19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</row>
    <row r="294" spans="1:19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</row>
    <row r="295" spans="1:19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</row>
    <row r="296" spans="1:19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</row>
    <row r="297" spans="1:19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</row>
    <row r="298" spans="1:19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</row>
    <row r="299" spans="1:19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</row>
    <row r="300" spans="1:19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</row>
    <row r="301" spans="1:19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</row>
    <row r="302" spans="1:19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</row>
    <row r="303" spans="1:19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</row>
    <row r="304" spans="1:19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</row>
    <row r="305" spans="1:19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</row>
    <row r="306" spans="1:19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</row>
    <row r="307" spans="1:19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</row>
    <row r="308" spans="1:19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</row>
    <row r="309" spans="1:19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</row>
    <row r="310" spans="1:19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</row>
    <row r="311" spans="1:19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</row>
    <row r="312" spans="1:19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</row>
    <row r="313" spans="1:19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</row>
    <row r="314" spans="1:19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</row>
    <row r="315" spans="1:19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</row>
    <row r="316" spans="1:19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</row>
    <row r="317" spans="1:19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</row>
    <row r="318" spans="1:19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</row>
    <row r="319" spans="1:19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</row>
    <row r="320" spans="1:19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</row>
    <row r="321" spans="1:19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</row>
    <row r="322" spans="1:19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</row>
    <row r="323" spans="1:19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</row>
    <row r="324" spans="1:19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</row>
    <row r="325" spans="1:19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</row>
    <row r="326" spans="1:19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</row>
    <row r="327" spans="1:19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</row>
    <row r="328" spans="1:19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</row>
    <row r="329" spans="1:19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</row>
    <row r="330" spans="1:19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</row>
    <row r="331" spans="1:19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</row>
    <row r="332" spans="1:19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</row>
    <row r="333" spans="1:19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</row>
    <row r="334" spans="1:19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</row>
    <row r="335" spans="1:19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</row>
    <row r="336" spans="1:19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</row>
    <row r="337" spans="1:19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</row>
    <row r="338" spans="1:19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</row>
    <row r="339" spans="1:19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</row>
    <row r="340" spans="1:19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</row>
    <row r="341" spans="1:19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</row>
    <row r="342" spans="1:19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</row>
    <row r="343" spans="1:19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</row>
    <row r="344" spans="1:19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</row>
    <row r="345" spans="1:19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</row>
    <row r="346" spans="1:19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</row>
    <row r="347" spans="1:19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</row>
    <row r="348" spans="1:19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</row>
    <row r="349" spans="1:19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</row>
    <row r="350" spans="1:19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</row>
    <row r="351" spans="1:19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</row>
    <row r="352" spans="1:19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</row>
    <row r="353" spans="1:19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</row>
    <row r="354" spans="1:19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</row>
    <row r="355" spans="1:19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</row>
    <row r="356" spans="1:19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</row>
    <row r="357" spans="1:19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</row>
    <row r="358" spans="1:19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</row>
    <row r="359" spans="1:19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</row>
    <row r="360" spans="1:19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</row>
    <row r="361" spans="1:19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</row>
    <row r="362" spans="1:19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</row>
    <row r="363" spans="1:19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</row>
    <row r="364" spans="1:19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</row>
    <row r="365" spans="1:19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</row>
    <row r="366" spans="1:19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</row>
    <row r="367" spans="1:19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</row>
    <row r="368" spans="1:19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</row>
    <row r="369" spans="1:19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</row>
    <row r="370" spans="1:19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</row>
    <row r="371" spans="1:19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</row>
    <row r="372" spans="1:19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</row>
    <row r="373" spans="1:19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</row>
    <row r="374" spans="1:19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</row>
    <row r="375" spans="1:19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</row>
    <row r="376" spans="1:19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</row>
    <row r="377" spans="1:19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</row>
    <row r="378" spans="1:19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</row>
    <row r="379" spans="1:19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</row>
    <row r="380" spans="1:19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</row>
    <row r="381" spans="1:19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</row>
    <row r="382" spans="1:19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</row>
    <row r="383" spans="1:19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</row>
    <row r="384" spans="1:19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</row>
    <row r="385" spans="1:19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</row>
    <row r="386" spans="1:19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</row>
    <row r="387" spans="1:19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</row>
    <row r="388" spans="1:19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</row>
    <row r="389" spans="1:19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</row>
    <row r="390" spans="1:19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</row>
    <row r="391" spans="1:19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</row>
    <row r="392" spans="1:19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</row>
    <row r="393" spans="1:19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</row>
    <row r="394" spans="1:19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</row>
    <row r="395" spans="1:19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</row>
    <row r="396" spans="1:19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</row>
    <row r="397" spans="1:19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</row>
    <row r="398" spans="1:19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</row>
    <row r="399" spans="1:19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</row>
    <row r="400" spans="1:19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</row>
    <row r="401" spans="1:19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</row>
    <row r="402" spans="1:19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</row>
    <row r="403" spans="1:19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</row>
    <row r="404" spans="1:19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</row>
    <row r="405" spans="1:19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</row>
    <row r="406" spans="1:19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</row>
    <row r="407" spans="1:19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</row>
    <row r="408" spans="1:19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</row>
    <row r="409" spans="1:19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</row>
    <row r="410" spans="1:19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</row>
    <row r="411" spans="1:19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</row>
    <row r="412" spans="1:19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</row>
    <row r="413" spans="1:19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</row>
    <row r="414" spans="1:19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</row>
    <row r="415" spans="1:19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</row>
    <row r="416" spans="1:19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</row>
    <row r="417" spans="1:19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</row>
    <row r="418" spans="1:19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</row>
    <row r="419" spans="1:19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</row>
    <row r="420" spans="1:19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</row>
    <row r="421" spans="1:19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</row>
    <row r="422" spans="1:19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</row>
    <row r="423" spans="1:19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</row>
    <row r="424" spans="1:19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</row>
    <row r="425" spans="1:19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</row>
    <row r="426" spans="1:19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</row>
    <row r="427" spans="1:19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</row>
    <row r="428" spans="1:19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</row>
    <row r="429" spans="1:19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</row>
    <row r="430" spans="1:19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</row>
    <row r="431" spans="1:19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</row>
    <row r="432" spans="1:19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</row>
    <row r="433" spans="1:19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</row>
    <row r="434" spans="1:19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</row>
    <row r="435" spans="1:19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</row>
    <row r="436" spans="1:19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</row>
    <row r="437" spans="1:19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</row>
    <row r="438" spans="1:19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</row>
    <row r="439" spans="1:19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</row>
    <row r="440" spans="1:19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</row>
    <row r="441" spans="1:19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</row>
    <row r="442" spans="1:19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</row>
    <row r="443" spans="1:19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</row>
    <row r="444" spans="1:19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</row>
    <row r="445" spans="1:19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</row>
    <row r="446" spans="1:19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</row>
    <row r="447" spans="1:19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</row>
    <row r="448" spans="1:19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</row>
    <row r="449" spans="1:19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</row>
    <row r="450" spans="1:19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</row>
    <row r="451" spans="1:19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</row>
    <row r="452" spans="1:19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</row>
    <row r="453" spans="1:19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</row>
    <row r="454" spans="1:19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</row>
    <row r="455" spans="1:19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</row>
    <row r="456" spans="1:19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</row>
    <row r="457" spans="1:19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</row>
    <row r="458" spans="1:19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</row>
    <row r="459" spans="1:19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</row>
    <row r="460" spans="1:19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</row>
    <row r="461" spans="1:19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</row>
    <row r="462" spans="1:19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</row>
    <row r="463" spans="1:19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</row>
    <row r="464" spans="1:19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</row>
    <row r="465" spans="1:19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</row>
    <row r="466" spans="1:19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</row>
    <row r="467" spans="1:19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</row>
    <row r="468" spans="1:19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</row>
    <row r="469" spans="1:19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</row>
    <row r="470" spans="1:19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</row>
    <row r="471" spans="1:19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</row>
    <row r="472" spans="1:19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</row>
    <row r="473" spans="1:19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</row>
    <row r="474" spans="1:19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</row>
    <row r="475" spans="1:19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</row>
    <row r="476" spans="1:19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</row>
    <row r="477" spans="1:19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</row>
    <row r="478" spans="1:19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</row>
    <row r="479" spans="1:19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</row>
    <row r="480" spans="1:19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</row>
    <row r="481" spans="1:19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</row>
    <row r="482" spans="1:19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</row>
    <row r="483" spans="1:19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</row>
    <row r="484" spans="1:19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</row>
    <row r="485" spans="1:19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</row>
    <row r="486" spans="1:19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</row>
    <row r="487" spans="1:19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</row>
    <row r="488" spans="1:19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</row>
    <row r="489" spans="1:19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</row>
    <row r="490" spans="1:19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</row>
    <row r="491" spans="1:19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</row>
    <row r="492" spans="1:19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</row>
    <row r="493" spans="1:19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</row>
    <row r="494" spans="1:19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</row>
    <row r="495" spans="1:19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</row>
    <row r="496" spans="1:19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</row>
    <row r="497" spans="1:19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</row>
    <row r="498" spans="1:19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</row>
    <row r="499" spans="1:19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</row>
    <row r="500" spans="1:19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</row>
    <row r="501" spans="1:19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</row>
    <row r="502" spans="1:19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</row>
    <row r="503" spans="1:19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</row>
    <row r="504" spans="1:19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</row>
    <row r="505" spans="1:19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</row>
    <row r="506" spans="1:19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</row>
    <row r="507" spans="1:19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</row>
    <row r="508" spans="1:19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</row>
    <row r="509" spans="1:19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</row>
    <row r="510" spans="1:19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</row>
    <row r="511" spans="1:19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</row>
    <row r="512" spans="1:19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</row>
    <row r="513" spans="1:19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</row>
    <row r="514" spans="1:19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</row>
    <row r="515" spans="1:19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</row>
    <row r="516" spans="1:19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</row>
    <row r="517" spans="1:19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</row>
    <row r="518" spans="1:19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</row>
    <row r="519" spans="1:19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</row>
    <row r="520" spans="1:19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</row>
    <row r="521" spans="1:19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</row>
    <row r="522" spans="1:19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</row>
    <row r="523" spans="1:19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</row>
    <row r="524" spans="1:19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</row>
    <row r="525" spans="1:19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</row>
    <row r="526" spans="1:19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</row>
    <row r="527" spans="1:19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</row>
    <row r="528" spans="1:19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</row>
    <row r="529" spans="1:19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</row>
    <row r="530" spans="1:19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</row>
    <row r="531" spans="1:19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</row>
    <row r="532" spans="1:19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</row>
    <row r="533" spans="1:19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</row>
    <row r="534" spans="1:19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</row>
    <row r="535" spans="1:19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</row>
    <row r="536" spans="1:19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</row>
    <row r="537" spans="1:19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</row>
    <row r="538" spans="1:19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</row>
    <row r="539" spans="1:19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</row>
    <row r="540" spans="1:19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</row>
    <row r="541" spans="1:19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</row>
    <row r="542" spans="1:19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</row>
    <row r="543" spans="1:19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</row>
    <row r="544" spans="1:19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</row>
    <row r="545" spans="1:19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</row>
    <row r="546" spans="1:19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</row>
    <row r="547" spans="1:19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</row>
    <row r="548" spans="1:19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</row>
    <row r="549" spans="1:19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</row>
    <row r="550" spans="1:19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</row>
    <row r="551" spans="1:19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</row>
    <row r="552" spans="1:19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</row>
    <row r="553" spans="1:19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</row>
    <row r="554" spans="1:19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</row>
    <row r="555" spans="1:19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</row>
    <row r="556" spans="1:19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</row>
    <row r="557" spans="1:19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</row>
    <row r="558" spans="1:19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</row>
    <row r="559" spans="1:19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</row>
    <row r="560" spans="1:19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</row>
    <row r="561" spans="1:19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</row>
    <row r="562" spans="1:19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</row>
    <row r="563" spans="1:19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</row>
    <row r="564" spans="1:19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</row>
    <row r="565" spans="1:19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</row>
    <row r="566" spans="1:19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</row>
    <row r="567" spans="1:19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</row>
    <row r="568" spans="1:19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</row>
    <row r="569" spans="1:19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</row>
    <row r="570" spans="1:19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</row>
    <row r="571" spans="1:19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</row>
    <row r="572" spans="1:19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</row>
    <row r="573" spans="1:19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</row>
    <row r="574" spans="1:19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</row>
    <row r="575" spans="1:19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</row>
    <row r="576" spans="1:19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</row>
    <row r="577" spans="1:19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</row>
    <row r="578" spans="1:19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</row>
    <row r="579" spans="1:19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</row>
    <row r="580" spans="1:19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</row>
    <row r="581" spans="1:19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</row>
    <row r="582" spans="1:19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</row>
    <row r="583" spans="1:19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</row>
    <row r="584" spans="1:19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</row>
    <row r="585" spans="1:19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</row>
    <row r="586" spans="1:19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</row>
    <row r="587" spans="1:19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</row>
    <row r="588" spans="1:19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</row>
    <row r="589" spans="1:19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</row>
    <row r="590" spans="1:19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</row>
    <row r="591" spans="1:19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</row>
    <row r="592" spans="1:19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</row>
    <row r="593" spans="1:19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</row>
    <row r="594" spans="1:19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</row>
    <row r="595" spans="1:19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</row>
    <row r="596" spans="1:19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</row>
    <row r="597" spans="1:19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</row>
    <row r="598" spans="1:19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</row>
    <row r="599" spans="1:19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</row>
    <row r="600" spans="1:19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</row>
    <row r="601" spans="1:19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</row>
    <row r="602" spans="1:19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</row>
    <row r="603" spans="1:19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</row>
    <row r="604" spans="1:19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</row>
    <row r="605" spans="1:19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</row>
    <row r="606" spans="1:19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</row>
    <row r="607" spans="1:19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</row>
    <row r="608" spans="1:19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</row>
    <row r="609" spans="1:19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</row>
    <row r="610" spans="1:19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</row>
    <row r="611" spans="1:19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</row>
    <row r="612" spans="1:19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</row>
    <row r="613" spans="1:19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</row>
    <row r="614" spans="1:19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</row>
    <row r="615" spans="1:19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</row>
    <row r="616" spans="1:19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</row>
    <row r="617" spans="1:19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</row>
    <row r="618" spans="1:19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</row>
    <row r="619" spans="1:19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</row>
    <row r="620" spans="1:19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</row>
    <row r="621" spans="1:19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</row>
    <row r="622" spans="1:19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</row>
    <row r="623" spans="1:19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</row>
    <row r="624" spans="1:19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</row>
    <row r="625" spans="1:19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</row>
    <row r="626" spans="1:19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</row>
    <row r="627" spans="1:19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</row>
    <row r="628" spans="1:19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</row>
    <row r="629" spans="1:19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</row>
    <row r="630" spans="1:19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</row>
    <row r="631" spans="1:19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</row>
    <row r="632" spans="1:19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</row>
    <row r="633" spans="1:19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</row>
    <row r="634" spans="1:19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</row>
    <row r="635" spans="1:19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</row>
    <row r="636" spans="1:19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</row>
    <row r="637" spans="1:19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</row>
    <row r="638" spans="1:19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</row>
    <row r="639" spans="1:19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</row>
    <row r="640" spans="1:19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</row>
    <row r="641" spans="1:19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</row>
    <row r="642" spans="1:19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</row>
    <row r="643" spans="1:19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</row>
    <row r="644" spans="1:19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</row>
    <row r="645" spans="1:19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</row>
    <row r="646" spans="1:19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</row>
    <row r="647" spans="1:19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</row>
    <row r="648" spans="1:19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</row>
    <row r="649" spans="1:19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</row>
    <row r="650" spans="1:19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</row>
    <row r="651" spans="1:19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</row>
    <row r="652" spans="1:19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</row>
    <row r="653" spans="1:19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</row>
    <row r="654" spans="1:19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</row>
    <row r="655" spans="1:19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</row>
    <row r="656" spans="1:19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</row>
    <row r="657" spans="1:19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</row>
    <row r="658" spans="1:19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</row>
    <row r="659" spans="1:19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</row>
    <row r="660" spans="1:19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</row>
    <row r="661" spans="1:19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</row>
    <row r="662" spans="1:19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</row>
    <row r="663" spans="1:19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</row>
    <row r="664" spans="1:19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</row>
    <row r="665" spans="1:19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</row>
    <row r="666" spans="1:19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</row>
    <row r="667" spans="1:19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</row>
    <row r="668" spans="1:19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</row>
    <row r="669" spans="1:19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</row>
    <row r="670" spans="1:19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</row>
    <row r="671" spans="1:19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</row>
    <row r="672" spans="1:19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</row>
    <row r="673" spans="1:19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</row>
    <row r="674" spans="1:19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</row>
    <row r="675" spans="1:19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</row>
    <row r="676" spans="1:19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</row>
    <row r="677" spans="1:19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</row>
    <row r="678" spans="1:19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</row>
    <row r="679" spans="1:19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</row>
    <row r="680" spans="1:19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</row>
    <row r="681" spans="1:19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</row>
    <row r="682" spans="1:19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</row>
    <row r="683" spans="1:19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</row>
    <row r="684" spans="1:19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</row>
    <row r="685" spans="1:19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</row>
    <row r="686" spans="1:19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</row>
    <row r="687" spans="1:19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</row>
    <row r="688" spans="1:19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</row>
    <row r="689" spans="1:19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</row>
    <row r="690" spans="1:19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</row>
    <row r="691" spans="1:19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</row>
    <row r="692" spans="1:19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</row>
    <row r="693" spans="1:19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</row>
    <row r="694" spans="1:19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</row>
    <row r="695" spans="1:19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</row>
    <row r="696" spans="1:19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</row>
    <row r="697" spans="1:19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</row>
    <row r="698" spans="1:19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</row>
    <row r="699" spans="1:19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</row>
    <row r="700" spans="1:19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</row>
    <row r="701" spans="1:19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</row>
    <row r="702" spans="1:19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</row>
    <row r="703" spans="1:19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</row>
    <row r="704" spans="1:19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</row>
    <row r="705" spans="1:19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</row>
    <row r="706" spans="1:19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</row>
    <row r="707" spans="1:19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</row>
    <row r="708" spans="1:19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</row>
    <row r="709" spans="1:19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</row>
    <row r="710" spans="1:19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</row>
    <row r="711" spans="1:19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</row>
    <row r="712" spans="1:19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</row>
    <row r="713" spans="1:19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</row>
    <row r="714" spans="1:19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</row>
    <row r="715" spans="1:19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</row>
    <row r="716" spans="1:19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</row>
    <row r="717" spans="1:19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</row>
    <row r="718" spans="1:19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</row>
    <row r="719" spans="1:19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</row>
    <row r="720" spans="1:19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</row>
    <row r="721" spans="1:19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</row>
    <row r="722" spans="1:19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</row>
    <row r="723" spans="1:19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</row>
    <row r="724" spans="1:19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</row>
    <row r="725" spans="1:19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</row>
    <row r="726" spans="1:19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</row>
    <row r="727" spans="1:19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</row>
    <row r="728" spans="1:19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</row>
    <row r="729" spans="1:19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</row>
    <row r="730" spans="1:19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</row>
    <row r="731" spans="1:19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</row>
    <row r="732" spans="1:19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</row>
    <row r="733" spans="1:19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</row>
    <row r="734" spans="1:19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</row>
    <row r="735" spans="1:19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</row>
    <row r="736" spans="1:19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</row>
    <row r="737" spans="1:19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</row>
    <row r="738" spans="1:19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</row>
    <row r="739" spans="1:19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</row>
    <row r="740" spans="1:19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</row>
    <row r="741" spans="1:19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</row>
    <row r="742" spans="1:19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</row>
    <row r="743" spans="1:19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</row>
    <row r="744" spans="1:19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</row>
    <row r="745" spans="1:19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</row>
    <row r="746" spans="1:19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</row>
    <row r="747" spans="1:19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</row>
    <row r="748" spans="1:19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</row>
    <row r="749" spans="1:19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</row>
    <row r="750" spans="1:19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</row>
    <row r="751" spans="1:19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</row>
    <row r="752" spans="1:19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</row>
    <row r="753" spans="1:19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</row>
    <row r="754" spans="1:19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</row>
    <row r="755" spans="1:19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</row>
    <row r="756" spans="1:19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</row>
    <row r="757" spans="1:19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</row>
    <row r="758" spans="1:19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</row>
    <row r="759" spans="1:19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</row>
    <row r="760" spans="1:19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</row>
    <row r="761" spans="1:19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</row>
    <row r="762" spans="1:19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</row>
    <row r="763" spans="1:19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</row>
    <row r="764" spans="1:19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</row>
    <row r="765" spans="1:19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</row>
    <row r="766" spans="1:19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</row>
    <row r="767" spans="1:19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</row>
    <row r="768" spans="1:19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</row>
    <row r="769" spans="1:19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</row>
    <row r="770" spans="1:19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</row>
    <row r="771" spans="1:19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</row>
    <row r="772" spans="1:19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</row>
    <row r="773" spans="1:19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</row>
    <row r="774" spans="1:19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</row>
    <row r="775" spans="1:19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</row>
    <row r="776" spans="1:19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</row>
    <row r="777" spans="1:19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</row>
    <row r="778" spans="1:19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</row>
    <row r="779" spans="1:19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</row>
    <row r="780" spans="1:19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</row>
    <row r="781" spans="1:19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</row>
    <row r="782" spans="1:19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</row>
    <row r="783" spans="1:19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</row>
    <row r="784" spans="1:19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</row>
    <row r="785" spans="1:19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</row>
    <row r="786" spans="1:19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</row>
    <row r="787" spans="1:19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</row>
    <row r="788" spans="1:19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</row>
    <row r="789" spans="1:19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</row>
    <row r="790" spans="1:19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</row>
    <row r="791" spans="1:19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</row>
    <row r="792" spans="1:19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</row>
    <row r="793" spans="1:19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</row>
    <row r="794" spans="1:19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</row>
    <row r="795" spans="1:19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</row>
    <row r="796" spans="1:19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</row>
    <row r="797" spans="1:19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</row>
    <row r="798" spans="1:19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</row>
    <row r="799" spans="1:19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</row>
    <row r="800" spans="1:19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</row>
    <row r="801" spans="1:19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</row>
    <row r="802" spans="1:19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</row>
    <row r="803" spans="1:19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</row>
    <row r="804" spans="1:19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</row>
    <row r="805" spans="1:19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</row>
    <row r="806" spans="1:19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</row>
    <row r="807" spans="1:19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</row>
    <row r="808" spans="1:19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</row>
    <row r="809" spans="1:19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</row>
    <row r="810" spans="1:19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</row>
    <row r="811" spans="1:19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</row>
    <row r="812" spans="1:19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</row>
    <row r="813" spans="1:19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</row>
    <row r="814" spans="1:19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</row>
    <row r="815" spans="1:19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</row>
    <row r="816" spans="1:19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</row>
    <row r="817" spans="1:19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</row>
    <row r="818" spans="1:19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</row>
    <row r="819" spans="1:19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</row>
    <row r="820" spans="1:19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</row>
    <row r="821" spans="1:19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</row>
    <row r="822" spans="1:19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</row>
    <row r="823" spans="1:19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</row>
    <row r="824" spans="1:19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</row>
    <row r="825" spans="1:19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</row>
    <row r="826" spans="1:19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</row>
    <row r="827" spans="1:19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</row>
    <row r="828" spans="1:19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</row>
    <row r="829" spans="1:19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</row>
    <row r="830" spans="1:19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</row>
    <row r="831" spans="1:19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</row>
    <row r="832" spans="1:19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</row>
    <row r="833" spans="1:19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</row>
    <row r="834" spans="1:19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</row>
    <row r="835" spans="1:19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</row>
    <row r="836" spans="1:19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</row>
    <row r="837" spans="1:19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</row>
    <row r="838" spans="1:19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</row>
    <row r="839" spans="1:19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</row>
    <row r="840" spans="1:19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</row>
    <row r="841" spans="1:19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</row>
    <row r="842" spans="1:19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</row>
    <row r="843" spans="1:19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</row>
    <row r="844" spans="1:19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</row>
    <row r="845" spans="1:19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</row>
    <row r="846" spans="1:19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</row>
    <row r="847" spans="1:19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</row>
    <row r="848" spans="1:19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</row>
    <row r="849" spans="1:19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</row>
    <row r="850" spans="1:19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</row>
    <row r="851" spans="1:19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</row>
    <row r="852" spans="1:19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</row>
    <row r="853" spans="1:19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</row>
    <row r="854" spans="1:19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</row>
    <row r="855" spans="1:19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</row>
    <row r="856" spans="1:19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</row>
    <row r="857" spans="1:19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</row>
    <row r="858" spans="1:19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</row>
    <row r="859" spans="1:19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</row>
    <row r="860" spans="1:19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</row>
    <row r="861" spans="1:19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</row>
    <row r="862" spans="1:19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</row>
    <row r="863" spans="1:19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</row>
    <row r="864" spans="1:19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</row>
    <row r="865" spans="1:19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</row>
    <row r="866" spans="1:19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</row>
    <row r="867" spans="1:19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</row>
    <row r="868" spans="1:19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</row>
    <row r="869" spans="1:19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</row>
    <row r="870" spans="1:19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</row>
    <row r="871" spans="1:19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</row>
    <row r="872" spans="1:19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</row>
    <row r="873" spans="1:19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</row>
    <row r="874" spans="1:19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</row>
    <row r="875" spans="1:19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</row>
    <row r="876" spans="1:19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</row>
    <row r="877" spans="1:19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</row>
    <row r="878" spans="1:19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</row>
    <row r="879" spans="1:19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</row>
    <row r="880" spans="1:19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</row>
    <row r="881" spans="1:19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</row>
    <row r="882" spans="1:19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</row>
    <row r="883" spans="1:19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</row>
    <row r="884" spans="1:19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</row>
    <row r="885" spans="1:19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</row>
    <row r="886" spans="1:19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</row>
    <row r="887" spans="1:19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</row>
    <row r="888" spans="1:19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</row>
    <row r="889" spans="1:19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</row>
    <row r="890" spans="1:19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</row>
    <row r="891" spans="1:19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</row>
    <row r="892" spans="1:19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</row>
    <row r="893" spans="1:19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</row>
    <row r="894" spans="1:19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</row>
    <row r="895" spans="1:19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</row>
    <row r="896" spans="1:19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</row>
    <row r="897" spans="1:19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</row>
    <row r="898" spans="1:19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</row>
    <row r="899" spans="1:19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</row>
    <row r="900" spans="1:19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</row>
    <row r="901" spans="1:19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</row>
    <row r="902" spans="1:19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</row>
    <row r="903" spans="1:19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</row>
    <row r="904" spans="1:19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</row>
    <row r="905" spans="1:19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</row>
    <row r="906" spans="1:19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</row>
    <row r="907" spans="1:19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</row>
    <row r="908" spans="1:19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</row>
    <row r="909" spans="1:19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</row>
    <row r="910" spans="1:19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</row>
    <row r="911" spans="1:19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</row>
    <row r="912" spans="1:19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</row>
    <row r="913" spans="1:19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</row>
    <row r="914" spans="1:19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</row>
    <row r="915" spans="1:19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</row>
    <row r="916" spans="1:19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</row>
    <row r="917" spans="1:19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</row>
    <row r="918" spans="1:19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</row>
    <row r="919" spans="1:19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</row>
    <row r="920" spans="1:19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</row>
    <row r="921" spans="1:19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</row>
    <row r="922" spans="1:19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</row>
    <row r="923" spans="1:19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</row>
    <row r="924" spans="1:19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</row>
    <row r="925" spans="1:19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</row>
    <row r="926" spans="1:19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</row>
    <row r="927" spans="1:19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</row>
    <row r="928" spans="1:19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</row>
    <row r="929" spans="1:19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</row>
    <row r="930" spans="1:19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</row>
    <row r="931" spans="1:19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</row>
    <row r="932" spans="1:19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</row>
    <row r="933" spans="1:19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</row>
    <row r="934" spans="1:19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</row>
    <row r="935" spans="1:19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</row>
    <row r="936" spans="1:19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</row>
    <row r="937" spans="1:19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</row>
    <row r="938" spans="1:19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</row>
    <row r="939" spans="1:19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</row>
    <row r="940" spans="1:19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</row>
    <row r="941" spans="1:19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</row>
    <row r="942" spans="1:19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</row>
    <row r="943" spans="1:19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</row>
    <row r="944" spans="1:19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</row>
    <row r="945" spans="1:19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</row>
    <row r="946" spans="1:19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</row>
    <row r="947" spans="1:19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</row>
    <row r="948" spans="1:19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</row>
    <row r="949" spans="1:19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</row>
    <row r="950" spans="1:19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</row>
    <row r="951" spans="1:19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</row>
    <row r="952" spans="1:19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</row>
    <row r="953" spans="1:19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</row>
    <row r="954" spans="1:19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</row>
    <row r="955" spans="1:19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</row>
    <row r="956" spans="1:19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</row>
    <row r="957" spans="1:19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</row>
    <row r="958" spans="1:19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</row>
    <row r="959" spans="1:19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</row>
    <row r="960" spans="1:19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</row>
    <row r="961" spans="1:19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</row>
    <row r="962" spans="1:19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</row>
    <row r="963" spans="1:19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</row>
    <row r="964" spans="1:19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</row>
    <row r="965" spans="1:19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</row>
    <row r="966" spans="1:19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</row>
    <row r="967" spans="1:19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</row>
    <row r="968" spans="1:191" x14ac:dyDescent="0.25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  <c r="AA968" s="47"/>
      <c r="AB968" s="47"/>
      <c r="AC968" s="47"/>
      <c r="AD968" s="47"/>
      <c r="AE968" s="47"/>
      <c r="AF968" s="47"/>
      <c r="AG968" s="47"/>
      <c r="AH968" s="47"/>
      <c r="AI968" s="47"/>
      <c r="AJ968" s="47"/>
      <c r="AK968" s="47"/>
      <c r="AL968" s="47"/>
      <c r="AM968" s="47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</row>
    <row r="969" spans="1:191" x14ac:dyDescent="0.25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47"/>
      <c r="AC969" s="47"/>
      <c r="AD969" s="47"/>
      <c r="AE969" s="47"/>
      <c r="AF969" s="47"/>
      <c r="AG969" s="47"/>
      <c r="AH969" s="47"/>
      <c r="AI969" s="47"/>
      <c r="AJ969" s="47"/>
      <c r="AK969" s="47"/>
      <c r="AL969" s="47"/>
      <c r="AM969" s="47"/>
      <c r="AN969" s="47"/>
      <c r="AO969" s="47"/>
      <c r="AP969" s="47"/>
      <c r="AQ969" s="47"/>
      <c r="AR969" s="47"/>
      <c r="AS969" s="47"/>
      <c r="AT969" s="47"/>
      <c r="AU969" s="47"/>
      <c r="AV969" s="47"/>
      <c r="AW969" s="47"/>
      <c r="AX969" s="47"/>
      <c r="AY969" s="47"/>
      <c r="AZ969" s="47"/>
      <c r="BA969" s="47"/>
      <c r="BB969" s="47"/>
      <c r="BC969" s="47"/>
      <c r="BD969" s="47"/>
      <c r="BE969" s="47"/>
      <c r="BF969" s="47"/>
      <c r="BG969" s="47"/>
      <c r="BH969" s="47"/>
      <c r="BI969" s="47"/>
      <c r="BJ969" s="47"/>
      <c r="BK969" s="47"/>
      <c r="BL969" s="47"/>
      <c r="BM969" s="47"/>
      <c r="BN969" s="47"/>
      <c r="BO969" s="47"/>
      <c r="BP969" s="47"/>
      <c r="BQ969" s="47"/>
      <c r="BR969" s="47"/>
      <c r="BS969" s="47"/>
      <c r="BT969" s="47"/>
      <c r="BU969" s="47"/>
      <c r="BV969" s="47"/>
      <c r="BW969" s="47"/>
      <c r="BX969" s="47"/>
      <c r="BY969" s="47"/>
      <c r="BZ969" s="47"/>
      <c r="CA969" s="47"/>
      <c r="CB969" s="47"/>
      <c r="CC969" s="47"/>
      <c r="CD969" s="47"/>
      <c r="CE969" s="47"/>
      <c r="CF969" s="47"/>
      <c r="CG969" s="47"/>
      <c r="CH969" s="47"/>
      <c r="CI969" s="47"/>
      <c r="CJ969" s="47"/>
      <c r="CK969" s="47"/>
      <c r="CL969" s="47"/>
      <c r="CM969" s="47"/>
      <c r="CN969" s="47"/>
      <c r="CO969" s="47"/>
      <c r="CP969" s="47"/>
      <c r="CQ969" s="47"/>
      <c r="CR969" s="47"/>
      <c r="CS969" s="47"/>
      <c r="CT969" s="47"/>
      <c r="CU969" s="47"/>
      <c r="CV969" s="47"/>
      <c r="CW969" s="47"/>
      <c r="CX969" s="47"/>
      <c r="CY969" s="47"/>
      <c r="CZ969" s="47"/>
      <c r="DA969" s="47"/>
      <c r="DB969" s="47"/>
      <c r="DC969" s="47"/>
      <c r="DD969" s="47"/>
      <c r="DE969" s="47"/>
      <c r="DF969" s="47"/>
      <c r="DG969" s="47"/>
      <c r="DH969" s="47"/>
      <c r="DI969" s="47"/>
      <c r="DJ969" s="47"/>
      <c r="DK969" s="47"/>
      <c r="DL969" s="47"/>
      <c r="DM969" s="47"/>
      <c r="DN969" s="47"/>
      <c r="DO969" s="47"/>
      <c r="DP969" s="47"/>
      <c r="DQ969" s="47"/>
      <c r="DR969" s="47"/>
      <c r="DS969" s="4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</row>
    <row r="970" spans="1:191" x14ac:dyDescent="0.25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</row>
  </sheetData>
  <sheetProtection password="9035" sheet="1" objects="1" scenarios="1"/>
  <mergeCells count="17">
    <mergeCell ref="G32:H32"/>
    <mergeCell ref="G31:H31"/>
    <mergeCell ref="G17:J17"/>
    <mergeCell ref="G21:J21"/>
    <mergeCell ref="G22:H22"/>
    <mergeCell ref="G30:H30"/>
    <mergeCell ref="I30:J30"/>
    <mergeCell ref="G12:J12"/>
    <mergeCell ref="B29:C29"/>
    <mergeCell ref="G29:J29"/>
    <mergeCell ref="B21:C21"/>
    <mergeCell ref="C7:K8"/>
    <mergeCell ref="G23:H23"/>
    <mergeCell ref="G13:H13"/>
    <mergeCell ref="G14:H14"/>
    <mergeCell ref="G18:H18"/>
    <mergeCell ref="B11:C11"/>
  </mergeCells>
  <dataValidations disablePrompts="1" xWindow="438" yWindow="417" count="10">
    <dataValidation type="list" allowBlank="1" showInputMessage="1" showErrorMessage="1" sqref="C23">
      <formula1>"-,150,200,300,"</formula1>
    </dataValidation>
    <dataValidation type="decimal" allowBlank="1" showInputMessage="1" showErrorMessage="1" sqref="C18">
      <formula1>0</formula1>
      <formula2>1000</formula2>
    </dataValidation>
    <dataValidation type="list" allowBlank="1" showInputMessage="1" showErrorMessage="1" sqref="E17">
      <formula1>"No,Yes,"</formula1>
    </dataValidation>
    <dataValidation allowBlank="1" showInputMessage="1" showErrorMessage="1" prompt="This value is the minimum stair with to install the favoured platform without tolerance." sqref="I18"/>
    <dataValidation type="list" allowBlank="1" showInputMessage="1" showErrorMessage="1" prompt="Enter if 90° side access ramp is required." sqref="C15">
      <formula1>"-,no,standard ramp 150mm,standard ramp 200mm, special ramp 200mm,"</formula1>
    </dataValidation>
    <dataValidation type="list" allowBlank="1" showInputMessage="1" showErrorMessage="1" prompt="Enter the way of fixing" sqref="C14">
      <formula1>"-,directly to the wall,on pillars 80x40,on pillars 60x60,pillars to the string,pillars in eye of staircase,"</formula1>
    </dataValidation>
    <dataValidation type="list" allowBlank="1" showInputMessage="1" showErrorMessage="1" prompt="Enter the favoured platform length." sqref="C13">
      <formula1>"-,700,750,800,850,900,1000,1200,1250"</formula1>
    </dataValidation>
    <dataValidation type="list" allowBlank="1" showInputMessage="1" showErrorMessage="1" prompt="Enter the favoured platform width." sqref="C12">
      <formula1>",-,600,620,640,650,660,670,700,720,740,750,770,800,900,1000"</formula1>
    </dataValidation>
    <dataValidation type="list" allowBlank="1" showInputMessage="1" showErrorMessage="1" prompt="Input data upper and lower ramp for feasibility check of negative curve. If you need to consider a side access ramp please enter it above at the basic Input data" sqref="C30">
      <formula1>"150,200,"</formula1>
    </dataValidation>
    <dataValidation allowBlank="1" showInputMessage="1" showErrorMessage="1" prompt="This value is the minimum stair with to install the favoured platform." sqref="I13"/>
  </dataValidations>
  <printOptions gridLines="1"/>
  <pageMargins left="0.70866141732283472" right="0.70866141732283472" top="0.74803149606299213" bottom="0.74803149606299213" header="0.31496062992125984" footer="0.31496062992125984"/>
  <pageSetup paperSize="9" orientation="landscape" verticalDpi="1200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autoPageBreaks="0"/>
  </sheetPr>
  <dimension ref="A1:HT551"/>
  <sheetViews>
    <sheetView showGridLines="0" zoomScaleNormal="100" workbookViewId="0">
      <selection activeCell="F25" sqref="F25"/>
    </sheetView>
  </sheetViews>
  <sheetFormatPr baseColWidth="10" defaultColWidth="9.140625" defaultRowHeight="15" x14ac:dyDescent="0.25"/>
  <cols>
    <col min="1" max="1" width="5.7109375" customWidth="1"/>
    <col min="2" max="3" width="25.7109375" customWidth="1"/>
    <col min="5" max="5" width="16.140625" customWidth="1"/>
    <col min="6" max="6" width="9.7109375" customWidth="1"/>
    <col min="7" max="7" width="21" customWidth="1"/>
    <col min="9" max="9" width="6.42578125" customWidth="1"/>
    <col min="25" max="25" width="14.7109375" customWidth="1"/>
  </cols>
  <sheetData>
    <row r="1" spans="1:228" ht="15" customHeight="1" x14ac:dyDescent="0.25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4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  <c r="HG1" s="47"/>
      <c r="HH1" s="47"/>
      <c r="HI1" s="47"/>
      <c r="HJ1" s="47"/>
      <c r="HK1" s="47"/>
      <c r="HL1" s="47"/>
      <c r="HM1" s="47"/>
      <c r="HN1" s="47"/>
      <c r="HO1" s="47"/>
      <c r="HP1" s="47"/>
      <c r="HQ1" s="47"/>
      <c r="HR1" s="47"/>
      <c r="HS1" s="47"/>
      <c r="HT1" s="47"/>
    </row>
    <row r="2" spans="1:228" ht="15" customHeight="1" x14ac:dyDescent="0.25">
      <c r="A2" s="3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6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  <c r="HN2" s="47"/>
      <c r="HO2" s="47"/>
      <c r="HP2" s="47"/>
      <c r="HQ2" s="47"/>
      <c r="HR2" s="47"/>
      <c r="HS2" s="47"/>
      <c r="HT2" s="47"/>
    </row>
    <row r="3" spans="1:228" ht="15" customHeight="1" x14ac:dyDescent="0.25">
      <c r="A3" s="35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6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47"/>
    </row>
    <row r="4" spans="1:228" ht="15" customHeight="1" x14ac:dyDescent="0.25">
      <c r="A4" s="3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36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47"/>
    </row>
    <row r="5" spans="1:228" ht="15" customHeight="1" x14ac:dyDescent="0.25">
      <c r="A5" s="35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6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47"/>
    </row>
    <row r="6" spans="1:228" ht="15" customHeight="1" x14ac:dyDescent="0.25">
      <c r="A6" s="35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36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47"/>
    </row>
    <row r="7" spans="1:228" ht="15" customHeight="1" x14ac:dyDescent="0.25">
      <c r="A7" s="35"/>
      <c r="B7" s="2"/>
      <c r="C7" s="115" t="s">
        <v>157</v>
      </c>
      <c r="D7" s="124"/>
      <c r="E7" s="124"/>
      <c r="F7" s="124"/>
      <c r="G7" s="124"/>
      <c r="H7" s="124"/>
      <c r="I7" s="124"/>
      <c r="J7" s="124"/>
      <c r="K7" s="124"/>
      <c r="L7" s="2"/>
      <c r="M7" s="2"/>
      <c r="N7" s="2"/>
      <c r="O7" s="2"/>
      <c r="P7" s="36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47"/>
    </row>
    <row r="8" spans="1:228" ht="15" customHeight="1" x14ac:dyDescent="0.25">
      <c r="A8" s="35"/>
      <c r="B8" s="2"/>
      <c r="C8" s="124"/>
      <c r="D8" s="124"/>
      <c r="E8" s="124"/>
      <c r="F8" s="124"/>
      <c r="G8" s="124"/>
      <c r="H8" s="124"/>
      <c r="I8" s="124"/>
      <c r="J8" s="124"/>
      <c r="K8" s="124"/>
      <c r="L8" s="2"/>
      <c r="M8" s="2"/>
      <c r="N8" s="2"/>
      <c r="O8" s="2"/>
      <c r="P8" s="36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47"/>
    </row>
    <row r="9" spans="1:228" ht="15" customHeight="1" x14ac:dyDescent="0.25">
      <c r="A9" s="35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36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47"/>
    </row>
    <row r="10" spans="1:228" ht="15" customHeight="1" x14ac:dyDescent="0.25">
      <c r="A10" s="35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36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47"/>
    </row>
    <row r="11" spans="1:228" ht="15" customHeight="1" x14ac:dyDescent="0.25">
      <c r="A11" s="35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36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47"/>
    </row>
    <row r="12" spans="1:228" ht="23.1" customHeight="1" x14ac:dyDescent="0.25">
      <c r="A12" s="35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36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47"/>
    </row>
    <row r="13" spans="1:228" ht="23.1" customHeight="1" x14ac:dyDescent="0.25">
      <c r="A13" s="35"/>
      <c r="B13" s="104" t="s">
        <v>120</v>
      </c>
      <c r="C13" s="105"/>
      <c r="D13" s="2"/>
      <c r="E13" s="2"/>
      <c r="F13" s="104" t="s">
        <v>155</v>
      </c>
      <c r="G13" s="111"/>
      <c r="H13" s="111"/>
      <c r="I13" s="105"/>
      <c r="J13" s="2"/>
      <c r="K13" s="2"/>
      <c r="L13" s="2"/>
      <c r="M13" s="2"/>
      <c r="N13" s="2"/>
      <c r="O13" s="2"/>
      <c r="P13" s="36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47"/>
    </row>
    <row r="14" spans="1:228" ht="23.1" customHeight="1" thickBot="1" x14ac:dyDescent="0.65">
      <c r="A14" s="35"/>
      <c r="B14" s="72" t="s">
        <v>121</v>
      </c>
      <c r="C14" s="45">
        <v>700</v>
      </c>
      <c r="D14" s="40"/>
      <c r="E14" s="40"/>
      <c r="F14" s="109" t="s">
        <v>135</v>
      </c>
      <c r="G14" s="110"/>
      <c r="H14" s="99">
        <f>C14+Kalkulation!C85</f>
        <v>885</v>
      </c>
      <c r="I14" s="89" t="s">
        <v>3</v>
      </c>
      <c r="J14" s="40"/>
      <c r="K14" s="40"/>
      <c r="L14" s="40"/>
      <c r="M14" s="40"/>
      <c r="N14" s="2"/>
      <c r="O14" s="2"/>
      <c r="P14" s="36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47"/>
    </row>
    <row r="15" spans="1:228" ht="23.1" customHeight="1" x14ac:dyDescent="0.6">
      <c r="A15" s="35"/>
      <c r="B15" s="72" t="s">
        <v>122</v>
      </c>
      <c r="C15" s="45">
        <v>750</v>
      </c>
      <c r="D15" s="40"/>
      <c r="E15" s="40"/>
      <c r="F15" s="2"/>
      <c r="G15" s="2"/>
      <c r="H15" s="2"/>
      <c r="I15" s="2"/>
      <c r="J15" s="40"/>
      <c r="K15" s="40"/>
      <c r="L15" s="40"/>
      <c r="M15" s="40"/>
      <c r="N15" s="2"/>
      <c r="O15" s="2"/>
      <c r="P15" s="36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47"/>
    </row>
    <row r="16" spans="1:228" ht="23.1" customHeight="1" x14ac:dyDescent="0.25">
      <c r="A16" s="35"/>
      <c r="B16" s="72" t="s">
        <v>123</v>
      </c>
      <c r="C16" s="45" t="s">
        <v>161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36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47"/>
    </row>
    <row r="17" spans="1:228" ht="23.1" customHeight="1" x14ac:dyDescent="0.25">
      <c r="A17" s="35"/>
      <c r="B17" s="72" t="s">
        <v>124</v>
      </c>
      <c r="C17" s="45" t="s">
        <v>141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36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47"/>
    </row>
    <row r="18" spans="1:228" ht="23.1" customHeight="1" x14ac:dyDescent="0.25">
      <c r="A18" s="35"/>
      <c r="B18" s="75"/>
      <c r="C18" s="2"/>
      <c r="D18" s="2"/>
      <c r="E18" s="2"/>
      <c r="J18" s="2"/>
      <c r="K18" s="2"/>
      <c r="L18" s="2"/>
      <c r="M18" s="2"/>
      <c r="N18" s="2"/>
      <c r="O18" s="2"/>
      <c r="P18" s="36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47"/>
    </row>
    <row r="19" spans="1:228" ht="23.1" customHeight="1" x14ac:dyDescent="0.25">
      <c r="A19" s="35"/>
      <c r="B19" s="75"/>
      <c r="C19" s="2"/>
      <c r="D19" s="2"/>
      <c r="E19" s="2"/>
      <c r="J19" s="2"/>
      <c r="K19" s="2"/>
      <c r="L19" s="2"/>
      <c r="M19" s="2"/>
      <c r="N19" s="2"/>
      <c r="O19" s="2"/>
      <c r="P19" s="36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47"/>
    </row>
    <row r="20" spans="1:228" ht="23.1" customHeight="1" thickBot="1" x14ac:dyDescent="0.3">
      <c r="A20" s="35"/>
      <c r="B20" s="72" t="s">
        <v>153</v>
      </c>
      <c r="C20" s="45"/>
      <c r="D20" s="2"/>
      <c r="E20" s="2"/>
      <c r="F20" s="104" t="s">
        <v>156</v>
      </c>
      <c r="G20" s="111"/>
      <c r="H20" s="111"/>
      <c r="I20" s="105"/>
      <c r="J20" s="2"/>
      <c r="K20" s="2"/>
      <c r="L20" s="2"/>
      <c r="M20" s="2"/>
      <c r="N20" s="2"/>
      <c r="O20" s="2"/>
      <c r="P20" s="36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47"/>
    </row>
    <row r="21" spans="1:228" ht="23.1" customHeight="1" thickBot="1" x14ac:dyDescent="0.3">
      <c r="A21" s="35"/>
      <c r="B21" s="72" t="s">
        <v>154</v>
      </c>
      <c r="C21" s="45"/>
      <c r="D21" s="2"/>
      <c r="E21" s="2"/>
      <c r="F21" s="109" t="s">
        <v>132</v>
      </c>
      <c r="G21" s="110"/>
      <c r="H21" s="43" t="e">
        <f>Kalkulation!S89</f>
        <v>#DIV/0!</v>
      </c>
      <c r="I21" s="100" t="s">
        <v>3</v>
      </c>
      <c r="J21" s="2"/>
      <c r="K21" s="2"/>
      <c r="L21" s="2"/>
      <c r="M21" s="2"/>
      <c r="N21" s="2"/>
      <c r="O21" s="2"/>
      <c r="P21" s="36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47"/>
    </row>
    <row r="22" spans="1:228" ht="23.1" customHeight="1" thickBot="1" x14ac:dyDescent="0.3">
      <c r="A22" s="35"/>
      <c r="B22" s="72" t="s">
        <v>131</v>
      </c>
      <c r="C22" s="45">
        <v>200</v>
      </c>
      <c r="D22" s="2"/>
      <c r="E22" s="2"/>
      <c r="F22" s="109" t="s">
        <v>133</v>
      </c>
      <c r="G22" s="110"/>
      <c r="H22" s="43" t="e">
        <f>Kalkulation!O115</f>
        <v>#DIV/0!</v>
      </c>
      <c r="I22" s="100" t="s">
        <v>3</v>
      </c>
      <c r="J22" s="2"/>
      <c r="K22" s="2"/>
      <c r="L22" s="2"/>
      <c r="M22" s="2"/>
      <c r="N22" s="2"/>
      <c r="O22" s="2"/>
      <c r="P22" s="36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47"/>
    </row>
    <row r="23" spans="1:228" ht="23.1" customHeight="1" x14ac:dyDescent="0.25">
      <c r="A23" s="35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36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47"/>
    </row>
    <row r="24" spans="1:228" ht="23.1" customHeight="1" x14ac:dyDescent="0.25">
      <c r="A24" s="35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36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47"/>
    </row>
    <row r="25" spans="1:228" ht="23.1" customHeight="1" x14ac:dyDescent="0.25">
      <c r="A25" s="35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36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47"/>
    </row>
    <row r="26" spans="1:228" ht="23.1" customHeight="1" x14ac:dyDescent="0.25">
      <c r="A26" s="35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36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47"/>
    </row>
    <row r="27" spans="1:228" ht="23.1" customHeight="1" x14ac:dyDescent="0.25">
      <c r="A27" s="35"/>
      <c r="B27" s="2"/>
      <c r="C27" s="2"/>
      <c r="D27" s="2"/>
      <c r="E27" s="2"/>
      <c r="J27" s="2"/>
      <c r="K27" s="2"/>
      <c r="L27" s="2"/>
      <c r="M27" s="2"/>
      <c r="N27" s="2"/>
      <c r="O27" s="2"/>
      <c r="P27" s="36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47"/>
    </row>
    <row r="28" spans="1:228" ht="23.1" customHeight="1" x14ac:dyDescent="0.25">
      <c r="A28" s="35"/>
      <c r="B28" s="2"/>
      <c r="C28" s="2"/>
      <c r="D28" s="2"/>
      <c r="E28" s="2"/>
      <c r="J28" s="2"/>
      <c r="K28" s="2"/>
      <c r="L28" s="2"/>
      <c r="M28" s="2"/>
      <c r="N28" s="2"/>
      <c r="O28" s="2"/>
      <c r="P28" s="36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47"/>
    </row>
    <row r="29" spans="1:228" ht="23.1" customHeight="1" x14ac:dyDescent="0.25">
      <c r="A29" s="35"/>
      <c r="B29" s="2"/>
      <c r="C29" s="2"/>
      <c r="D29" s="2"/>
      <c r="E29" s="2"/>
      <c r="J29" s="2"/>
      <c r="K29" s="2"/>
      <c r="L29" s="2"/>
      <c r="M29" s="2"/>
      <c r="N29" s="2"/>
      <c r="O29" s="2"/>
      <c r="P29" s="36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47"/>
    </row>
    <row r="30" spans="1:228" ht="23.1" customHeight="1" x14ac:dyDescent="0.25">
      <c r="A30" s="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36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47"/>
    </row>
    <row r="31" spans="1:228" ht="23.1" customHeight="1" x14ac:dyDescent="0.25">
      <c r="A31" s="35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36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47"/>
    </row>
    <row r="32" spans="1:228" ht="23.1" customHeight="1" x14ac:dyDescent="0.25">
      <c r="A32" s="35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36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47"/>
    </row>
    <row r="33" spans="1:228" ht="23.1" customHeight="1" x14ac:dyDescent="0.25">
      <c r="A33" s="35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36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47"/>
    </row>
    <row r="34" spans="1:228" ht="23.1" customHeight="1" x14ac:dyDescent="0.25">
      <c r="A34" s="35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36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47"/>
    </row>
    <row r="35" spans="1:228" ht="23.1" customHeight="1" x14ac:dyDescent="0.25">
      <c r="A35" s="35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36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47"/>
    </row>
    <row r="36" spans="1:228" ht="18.75" customHeight="1" x14ac:dyDescent="0.25">
      <c r="A36" s="35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36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47"/>
    </row>
    <row r="37" spans="1:228" ht="16.5" x14ac:dyDescent="0.3">
      <c r="A37" s="50" t="s">
        <v>163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36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47"/>
    </row>
    <row r="38" spans="1:228" ht="16.5" x14ac:dyDescent="0.3">
      <c r="A38" s="50" t="s">
        <v>168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36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47"/>
    </row>
    <row r="39" spans="1:228" ht="17.25" thickBot="1" x14ac:dyDescent="0.3">
      <c r="A39" s="60" t="s">
        <v>138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9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47"/>
    </row>
    <row r="40" spans="1:228" ht="0.75" customHeight="1" thickBot="1" x14ac:dyDescent="0.3">
      <c r="A40" s="37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47"/>
    </row>
    <row r="41" spans="1:22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47"/>
    </row>
    <row r="42" spans="1:22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47"/>
    </row>
    <row r="43" spans="1:22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47"/>
    </row>
    <row r="44" spans="1:22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47"/>
    </row>
    <row r="45" spans="1:22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47"/>
    </row>
    <row r="46" spans="1:22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47"/>
    </row>
    <row r="47" spans="1:22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47"/>
    </row>
    <row r="48" spans="1:22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47"/>
    </row>
    <row r="49" spans="1:22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47"/>
    </row>
    <row r="50" spans="1:22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47"/>
    </row>
    <row r="51" spans="1:22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47"/>
    </row>
    <row r="52" spans="1:22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47"/>
    </row>
    <row r="53" spans="1:22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47"/>
    </row>
    <row r="54" spans="1:22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47"/>
    </row>
    <row r="55" spans="1:22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47"/>
    </row>
    <row r="56" spans="1:22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</row>
    <row r="57" spans="1:22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</row>
    <row r="58" spans="1:22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</row>
    <row r="59" spans="1:22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</row>
    <row r="60" spans="1:22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</row>
    <row r="61" spans="1:22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</row>
    <row r="62" spans="1:22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</row>
    <row r="63" spans="1:22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</row>
    <row r="64" spans="1:22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</row>
    <row r="65" spans="1:22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</row>
    <row r="66" spans="1:22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</row>
    <row r="67" spans="1:22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</row>
    <row r="68" spans="1:22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</row>
    <row r="69" spans="1:22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</row>
    <row r="70" spans="1:22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</row>
    <row r="71" spans="1:22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</row>
    <row r="72" spans="1:22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</row>
    <row r="73" spans="1:22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</row>
    <row r="74" spans="1:22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</row>
    <row r="75" spans="1:22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</row>
    <row r="76" spans="1:22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</row>
    <row r="77" spans="1:22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</row>
    <row r="78" spans="1:22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</row>
    <row r="79" spans="1:22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</row>
    <row r="80" spans="1:22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</row>
    <row r="81" spans="1:22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</row>
    <row r="82" spans="1:22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</row>
    <row r="83" spans="1:22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</row>
    <row r="84" spans="1:22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</row>
    <row r="85" spans="1:22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</row>
    <row r="86" spans="1:22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</row>
    <row r="87" spans="1:22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</row>
    <row r="88" spans="1:22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</row>
    <row r="89" spans="1:22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</row>
    <row r="90" spans="1:22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</row>
    <row r="91" spans="1:22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</row>
    <row r="92" spans="1:22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</row>
    <row r="93" spans="1:22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</row>
    <row r="94" spans="1:22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</row>
    <row r="95" spans="1:22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</row>
    <row r="96" spans="1:22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</row>
    <row r="97" spans="1:22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</row>
    <row r="98" spans="1:22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</row>
    <row r="99" spans="1:22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</row>
    <row r="100" spans="1:22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</row>
    <row r="101" spans="1:22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</row>
    <row r="102" spans="1:22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</row>
    <row r="103" spans="1:22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</row>
    <row r="104" spans="1:22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</row>
    <row r="105" spans="1:22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</row>
    <row r="106" spans="1:22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</row>
    <row r="107" spans="1:22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</row>
    <row r="108" spans="1:22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</row>
    <row r="109" spans="1:22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</row>
    <row r="110" spans="1:22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</row>
    <row r="111" spans="1:22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</row>
    <row r="112" spans="1:22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</row>
    <row r="113" spans="1:22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</row>
    <row r="114" spans="1:22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</row>
    <row r="115" spans="1:22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</row>
    <row r="116" spans="1:22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</row>
    <row r="117" spans="1:22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</row>
    <row r="118" spans="1:22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</row>
    <row r="119" spans="1:22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</row>
    <row r="120" spans="1:22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</row>
    <row r="121" spans="1:22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</row>
    <row r="122" spans="1:22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</row>
    <row r="123" spans="1:22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</row>
    <row r="124" spans="1:22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</row>
    <row r="125" spans="1:22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</row>
    <row r="126" spans="1:22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</row>
    <row r="127" spans="1:22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</row>
    <row r="128" spans="1:22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</row>
    <row r="129" spans="1:22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</row>
    <row r="130" spans="1:22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</row>
    <row r="131" spans="1:22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</row>
    <row r="132" spans="1:22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</row>
    <row r="133" spans="1:22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</row>
    <row r="134" spans="1:22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</row>
    <row r="135" spans="1:22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</row>
    <row r="136" spans="1:22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</row>
    <row r="137" spans="1:22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</row>
    <row r="138" spans="1:22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</row>
    <row r="139" spans="1:22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</row>
    <row r="140" spans="1:22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</row>
    <row r="141" spans="1:22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</row>
    <row r="142" spans="1:22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</row>
    <row r="143" spans="1:22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</row>
    <row r="144" spans="1:22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</row>
    <row r="145" spans="1:22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</row>
    <row r="146" spans="1:22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</row>
    <row r="147" spans="1:22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</row>
    <row r="148" spans="1:22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</row>
    <row r="149" spans="1:22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</row>
    <row r="150" spans="1:22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</row>
    <row r="151" spans="1:22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</row>
    <row r="152" spans="1:22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</row>
    <row r="153" spans="1:22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</row>
    <row r="154" spans="1:22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</row>
    <row r="155" spans="1:22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</row>
    <row r="156" spans="1:22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</row>
    <row r="157" spans="1:22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</row>
    <row r="158" spans="1:22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</row>
    <row r="159" spans="1:22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</row>
    <row r="160" spans="1:22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</row>
    <row r="161" spans="1:22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</row>
    <row r="162" spans="1:22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</row>
    <row r="163" spans="1:22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</row>
    <row r="164" spans="1:22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</row>
    <row r="165" spans="1:22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</row>
    <row r="166" spans="1:22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</row>
    <row r="167" spans="1:22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</row>
    <row r="168" spans="1:22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</row>
    <row r="169" spans="1:22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</row>
    <row r="170" spans="1:22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</row>
    <row r="171" spans="1:22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</row>
    <row r="172" spans="1:22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</row>
    <row r="173" spans="1:22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</row>
    <row r="174" spans="1:22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</row>
    <row r="175" spans="1:22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</row>
    <row r="176" spans="1:22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</row>
    <row r="177" spans="1:22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</row>
    <row r="178" spans="1:22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</row>
    <row r="179" spans="1:22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</row>
    <row r="180" spans="1:22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</row>
    <row r="181" spans="1:22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</row>
    <row r="182" spans="1:22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</row>
    <row r="183" spans="1:22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</row>
    <row r="184" spans="1:22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</row>
    <row r="185" spans="1:22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</row>
    <row r="186" spans="1:22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</row>
    <row r="187" spans="1:22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</row>
    <row r="188" spans="1:22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</row>
    <row r="189" spans="1:22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</row>
    <row r="190" spans="1:22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</row>
    <row r="191" spans="1:22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</row>
    <row r="192" spans="1:22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</row>
    <row r="193" spans="1:22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</row>
    <row r="194" spans="1:22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</row>
    <row r="195" spans="1:22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</row>
    <row r="196" spans="1:22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</row>
    <row r="197" spans="1:22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</row>
    <row r="198" spans="1:22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</row>
    <row r="199" spans="1:22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</row>
    <row r="200" spans="1:22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</row>
    <row r="201" spans="1:22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</row>
    <row r="202" spans="1:22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</row>
    <row r="203" spans="1:22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</row>
    <row r="204" spans="1:22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</row>
    <row r="205" spans="1:22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</row>
    <row r="206" spans="1:22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</row>
    <row r="207" spans="1:22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</row>
    <row r="208" spans="1:22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</row>
    <row r="209" spans="1:22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</row>
    <row r="210" spans="1:22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</row>
    <row r="211" spans="1:22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</row>
    <row r="212" spans="1:22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</row>
    <row r="213" spans="1:22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</row>
    <row r="214" spans="1:22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</row>
    <row r="215" spans="1:22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</row>
    <row r="216" spans="1:22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</row>
    <row r="217" spans="1:22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</row>
    <row r="218" spans="1:22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</row>
    <row r="219" spans="1:22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</row>
    <row r="220" spans="1:22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</row>
    <row r="221" spans="1:22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</row>
    <row r="222" spans="1:22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</row>
    <row r="223" spans="1:22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</row>
    <row r="224" spans="1:22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</row>
    <row r="225" spans="1:22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</row>
    <row r="226" spans="1:22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</row>
    <row r="227" spans="1:22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</row>
    <row r="228" spans="1:22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</row>
    <row r="229" spans="1:22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</row>
    <row r="230" spans="1:22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</row>
    <row r="231" spans="1:22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</row>
    <row r="232" spans="1:22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</row>
    <row r="233" spans="1:22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</row>
    <row r="234" spans="1:22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</row>
    <row r="235" spans="1:22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</row>
    <row r="236" spans="1:22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</row>
    <row r="237" spans="1:22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</row>
    <row r="238" spans="1:22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</row>
    <row r="239" spans="1:22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</row>
    <row r="240" spans="1:22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</row>
    <row r="241" spans="1:22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</row>
    <row r="242" spans="1:22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</row>
    <row r="243" spans="1:22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</row>
    <row r="244" spans="1:22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</row>
    <row r="245" spans="1:22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</row>
    <row r="246" spans="1:22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</row>
    <row r="247" spans="1:22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</row>
    <row r="248" spans="1:22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</row>
    <row r="249" spans="1:22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</row>
    <row r="250" spans="1:22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</row>
    <row r="251" spans="1:22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</row>
    <row r="252" spans="1:22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</row>
    <row r="253" spans="1:22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</row>
    <row r="254" spans="1:22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</row>
    <row r="255" spans="1:22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</row>
    <row r="256" spans="1:22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</row>
    <row r="257" spans="1:22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</row>
    <row r="258" spans="1:22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</row>
    <row r="259" spans="1:22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</row>
    <row r="260" spans="1:22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</row>
    <row r="261" spans="1:22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</row>
    <row r="262" spans="1:22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</row>
    <row r="263" spans="1:22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</row>
    <row r="264" spans="1:22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</row>
    <row r="265" spans="1:22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</row>
    <row r="266" spans="1:22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</row>
    <row r="267" spans="1:22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</row>
    <row r="268" spans="1:22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</row>
    <row r="269" spans="1:22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</row>
    <row r="270" spans="1:22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</row>
    <row r="271" spans="1:22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</row>
    <row r="272" spans="1:22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</row>
    <row r="273" spans="1:22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</row>
    <row r="274" spans="1:22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</row>
    <row r="275" spans="1:22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</row>
    <row r="276" spans="1:22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</row>
    <row r="277" spans="1:22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</row>
    <row r="278" spans="1:22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</row>
    <row r="279" spans="1:22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</row>
    <row r="280" spans="1:22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</row>
    <row r="281" spans="1:22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</row>
    <row r="282" spans="1:22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</row>
    <row r="283" spans="1:22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</row>
    <row r="284" spans="1:22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</row>
    <row r="285" spans="1:22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</row>
    <row r="286" spans="1:22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</row>
    <row r="287" spans="1:22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</row>
    <row r="288" spans="1:22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</row>
    <row r="289" spans="1:22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</row>
    <row r="290" spans="1:22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</row>
    <row r="291" spans="1:22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</row>
    <row r="292" spans="1:22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</row>
    <row r="293" spans="1:22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</row>
    <row r="294" spans="1:22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</row>
    <row r="295" spans="1:22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</row>
    <row r="296" spans="1:22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</row>
    <row r="297" spans="1:22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</row>
    <row r="298" spans="1:22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</row>
    <row r="299" spans="1:22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</row>
    <row r="300" spans="1:22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</row>
    <row r="301" spans="1:22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</row>
    <row r="302" spans="1:22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</row>
    <row r="303" spans="1:22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</row>
    <row r="304" spans="1:22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</row>
    <row r="305" spans="1:22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</row>
    <row r="306" spans="1:22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</row>
    <row r="307" spans="1:22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</row>
    <row r="308" spans="1:22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</row>
    <row r="309" spans="1:22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</row>
    <row r="310" spans="1:22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</row>
    <row r="311" spans="1:22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</row>
    <row r="312" spans="1:22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</row>
    <row r="313" spans="1:22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</row>
    <row r="314" spans="1:22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</row>
    <row r="315" spans="1:22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</row>
    <row r="316" spans="1:22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</row>
    <row r="317" spans="1:22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</row>
    <row r="318" spans="1:22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</row>
    <row r="319" spans="1:22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</row>
    <row r="320" spans="1:22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</row>
    <row r="321" spans="1:22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</row>
    <row r="322" spans="1:22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</row>
    <row r="323" spans="1:22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</row>
    <row r="324" spans="1:22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</row>
    <row r="325" spans="1:22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</row>
    <row r="326" spans="1:22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</row>
    <row r="327" spans="1:22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</row>
    <row r="328" spans="1:22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</row>
    <row r="329" spans="1:22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</row>
    <row r="330" spans="1:22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</row>
    <row r="331" spans="1:22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</row>
    <row r="332" spans="1:22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</row>
    <row r="333" spans="1:22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</row>
    <row r="334" spans="1:22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</row>
    <row r="335" spans="1:22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</row>
    <row r="336" spans="1:22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</row>
    <row r="337" spans="1:22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</row>
    <row r="338" spans="1:22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</row>
    <row r="339" spans="1:22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</row>
    <row r="340" spans="1:22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</row>
    <row r="341" spans="1:22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</row>
    <row r="342" spans="1:22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</row>
    <row r="343" spans="1:22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</row>
    <row r="344" spans="1:22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</row>
    <row r="345" spans="1:22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</row>
    <row r="346" spans="1:22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</row>
    <row r="347" spans="1:22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</row>
    <row r="348" spans="1:22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</row>
    <row r="349" spans="1:22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</row>
    <row r="350" spans="1:22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</row>
    <row r="351" spans="1:22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</row>
    <row r="352" spans="1:22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</row>
    <row r="353" spans="1:22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</row>
    <row r="354" spans="1:22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</row>
    <row r="355" spans="1:22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</row>
    <row r="356" spans="1:22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</row>
    <row r="357" spans="1:22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</row>
    <row r="358" spans="1:22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</row>
    <row r="359" spans="1:22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</row>
    <row r="360" spans="1:22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</row>
    <row r="361" spans="1:22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</row>
    <row r="362" spans="1:22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</row>
    <row r="363" spans="1:22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</row>
    <row r="364" spans="1:22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</row>
    <row r="365" spans="1:22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</row>
    <row r="366" spans="1:22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</row>
    <row r="367" spans="1:22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</row>
    <row r="368" spans="1:22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</row>
    <row r="369" spans="1:22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</row>
    <row r="370" spans="1:22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</row>
    <row r="371" spans="1:22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</row>
    <row r="372" spans="1:22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</row>
    <row r="373" spans="1:22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</row>
    <row r="374" spans="1:22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</row>
    <row r="375" spans="1:22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</row>
    <row r="376" spans="1:22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</row>
    <row r="377" spans="1:22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</row>
    <row r="378" spans="1:22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</row>
    <row r="379" spans="1:22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</row>
    <row r="380" spans="1:22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</row>
    <row r="381" spans="1:22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</row>
    <row r="382" spans="1:22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</row>
    <row r="383" spans="1:22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</row>
    <row r="384" spans="1:22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</row>
    <row r="385" spans="1:22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</row>
    <row r="386" spans="1:22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</row>
    <row r="387" spans="1:22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</row>
    <row r="388" spans="1:22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</row>
    <row r="389" spans="1:22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</row>
    <row r="390" spans="1:22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</row>
    <row r="391" spans="1:22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</row>
    <row r="392" spans="1:22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</row>
    <row r="393" spans="1:22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</row>
    <row r="394" spans="1:22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</row>
    <row r="395" spans="1:22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</row>
    <row r="396" spans="1:22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</row>
    <row r="397" spans="1:22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</row>
    <row r="398" spans="1:22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</row>
    <row r="399" spans="1:22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</row>
    <row r="400" spans="1:22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</row>
    <row r="401" spans="1:227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</row>
    <row r="402" spans="1:227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</row>
    <row r="403" spans="1:227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</row>
    <row r="404" spans="1:227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</row>
    <row r="405" spans="1:227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</row>
    <row r="406" spans="1:227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</row>
    <row r="407" spans="1:227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</row>
    <row r="408" spans="1:227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</row>
    <row r="409" spans="1:227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</row>
    <row r="410" spans="1:227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</row>
    <row r="411" spans="1:227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</row>
    <row r="412" spans="1:227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</row>
    <row r="413" spans="1:227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</row>
    <row r="414" spans="1:227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</row>
    <row r="415" spans="1:227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</row>
    <row r="416" spans="1:227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</row>
    <row r="417" spans="1:227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</row>
    <row r="418" spans="1:227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</row>
    <row r="419" spans="1:227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</row>
    <row r="420" spans="1:227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</row>
    <row r="421" spans="1:227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</row>
    <row r="422" spans="1:227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</row>
    <row r="423" spans="1:227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</row>
    <row r="424" spans="1:227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</row>
    <row r="425" spans="1:227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</row>
    <row r="426" spans="1:227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</row>
    <row r="427" spans="1:227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</row>
    <row r="428" spans="1:227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</row>
    <row r="429" spans="1:227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</row>
    <row r="430" spans="1:227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</row>
    <row r="431" spans="1:227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</row>
    <row r="432" spans="1:227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</row>
    <row r="433" spans="1:227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</row>
    <row r="434" spans="1:227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</row>
    <row r="435" spans="1:227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</row>
    <row r="436" spans="1:227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</row>
    <row r="437" spans="1:227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</row>
    <row r="438" spans="1:227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</row>
    <row r="439" spans="1:227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</row>
    <row r="440" spans="1:227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</row>
    <row r="441" spans="1:227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</row>
    <row r="442" spans="1:227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</row>
    <row r="443" spans="1:227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</row>
    <row r="444" spans="1:227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</row>
    <row r="445" spans="1:227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</row>
    <row r="446" spans="1:227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</row>
    <row r="447" spans="1:227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</row>
    <row r="448" spans="1:227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</row>
    <row r="449" spans="1:227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</row>
    <row r="450" spans="1:227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</row>
    <row r="451" spans="1:227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</row>
    <row r="452" spans="1:227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</row>
    <row r="453" spans="1:227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</row>
    <row r="454" spans="1:227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</row>
    <row r="455" spans="1:227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</row>
    <row r="456" spans="1:227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</row>
    <row r="457" spans="1:227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</row>
    <row r="458" spans="1:227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</row>
    <row r="459" spans="1:227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</row>
    <row r="460" spans="1:227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</row>
    <row r="461" spans="1:227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</row>
    <row r="462" spans="1:227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</row>
    <row r="463" spans="1:227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</row>
    <row r="464" spans="1:227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</row>
    <row r="465" spans="1:227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</row>
    <row r="466" spans="1:227" x14ac:dyDescent="0.25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47"/>
      <c r="AL466" s="47"/>
      <c r="AM466" s="47"/>
      <c r="AN466" s="47"/>
      <c r="AO466" s="47"/>
      <c r="AP466" s="47"/>
      <c r="AQ466" s="47"/>
      <c r="AR466" s="47"/>
      <c r="AS466" s="47"/>
      <c r="AT466" s="47"/>
      <c r="AU466" s="47"/>
      <c r="AV466" s="47"/>
      <c r="AW466" s="47"/>
      <c r="AX466" s="47"/>
      <c r="AY466" s="47"/>
      <c r="AZ466" s="47"/>
      <c r="BA466" s="47"/>
      <c r="BB466" s="47"/>
      <c r="BC466" s="47"/>
      <c r="BD466" s="47"/>
      <c r="BE466" s="47"/>
      <c r="BF466" s="47"/>
      <c r="BG466" s="47"/>
      <c r="BH466" s="47"/>
      <c r="BI466" s="47"/>
      <c r="BJ466" s="47"/>
      <c r="BK466" s="47"/>
      <c r="BL466" s="47"/>
      <c r="BM466" s="47"/>
      <c r="BN466" s="47"/>
      <c r="BO466" s="47"/>
      <c r="BP466" s="47"/>
      <c r="BQ466" s="47"/>
      <c r="BR466" s="47"/>
      <c r="BS466" s="47"/>
      <c r="BT466" s="47"/>
      <c r="BU466" s="47"/>
      <c r="BV466" s="47"/>
      <c r="BW466" s="47"/>
      <c r="BX466" s="47"/>
      <c r="BY466" s="47"/>
      <c r="BZ466" s="47"/>
      <c r="CA466" s="47"/>
      <c r="CB466" s="47"/>
      <c r="CC466" s="47"/>
      <c r="CD466" s="47"/>
      <c r="CE466" s="47"/>
      <c r="CF466" s="47"/>
      <c r="CG466" s="47"/>
      <c r="CH466" s="47"/>
      <c r="CI466" s="47"/>
      <c r="CJ466" s="47"/>
      <c r="CK466" s="47"/>
      <c r="CL466" s="47"/>
      <c r="CM466" s="47"/>
      <c r="CN466" s="47"/>
      <c r="CO466" s="47"/>
      <c r="CP466" s="47"/>
      <c r="CQ466" s="47"/>
      <c r="CR466" s="47"/>
      <c r="CS466" s="47"/>
      <c r="CT466" s="47"/>
      <c r="CU466" s="47"/>
      <c r="CV466" s="47"/>
      <c r="CW466" s="47"/>
      <c r="CX466" s="47"/>
      <c r="CY466" s="47"/>
      <c r="CZ466" s="47"/>
      <c r="DA466" s="47"/>
      <c r="DB466" s="47"/>
      <c r="DC466" s="47"/>
      <c r="DD466" s="47"/>
      <c r="DE466" s="47"/>
      <c r="DF466" s="47"/>
      <c r="DG466" s="47"/>
      <c r="DH466" s="47"/>
      <c r="DI466" s="47"/>
      <c r="DJ466" s="47"/>
      <c r="DK466" s="47"/>
      <c r="DL466" s="47"/>
      <c r="DM466" s="47"/>
      <c r="DN466" s="47"/>
      <c r="DO466" s="47"/>
      <c r="DP466" s="47"/>
      <c r="DQ466" s="47"/>
      <c r="DR466" s="47"/>
      <c r="DS466" s="4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  <c r="HG466" s="47"/>
      <c r="HH466" s="47"/>
      <c r="HI466" s="47"/>
      <c r="HJ466" s="47"/>
      <c r="HK466" s="47"/>
      <c r="HL466" s="47"/>
      <c r="HM466" s="47"/>
      <c r="HN466" s="47"/>
      <c r="HO466" s="47"/>
      <c r="HP466" s="47"/>
      <c r="HQ466" s="47"/>
      <c r="HR466" s="47"/>
      <c r="HS466" s="47"/>
    </row>
    <row r="467" spans="1:227" x14ac:dyDescent="0.25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  <c r="AJ467" s="47"/>
      <c r="AK467" s="47"/>
      <c r="AL467" s="47"/>
      <c r="AM467" s="47"/>
      <c r="AN467" s="47"/>
      <c r="AO467" s="47"/>
      <c r="AP467" s="47"/>
      <c r="AQ467" s="47"/>
      <c r="AR467" s="47"/>
      <c r="AS467" s="47"/>
      <c r="AT467" s="47"/>
      <c r="AU467" s="47"/>
      <c r="AV467" s="47"/>
      <c r="AW467" s="47"/>
      <c r="AX467" s="47"/>
      <c r="AY467" s="47"/>
      <c r="AZ467" s="47"/>
      <c r="BA467" s="47"/>
      <c r="BB467" s="47"/>
      <c r="BC467" s="47"/>
      <c r="BD467" s="47"/>
      <c r="BE467" s="47"/>
      <c r="BF467" s="47"/>
      <c r="BG467" s="47"/>
      <c r="BH467" s="47"/>
      <c r="BI467" s="47"/>
      <c r="BJ467" s="47"/>
      <c r="BK467" s="47"/>
      <c r="BL467" s="47"/>
      <c r="BM467" s="47"/>
      <c r="BN467" s="47"/>
      <c r="BO467" s="47"/>
      <c r="BP467" s="47"/>
      <c r="BQ467" s="47"/>
      <c r="BR467" s="47"/>
      <c r="BS467" s="47"/>
      <c r="BT467" s="47"/>
      <c r="BU467" s="47"/>
      <c r="BV467" s="47"/>
      <c r="BW467" s="47"/>
      <c r="BX467" s="47"/>
      <c r="BY467" s="47"/>
      <c r="BZ467" s="47"/>
      <c r="CA467" s="47"/>
      <c r="CB467" s="47"/>
      <c r="CC467" s="47"/>
      <c r="CD467" s="47"/>
      <c r="CE467" s="47"/>
      <c r="CF467" s="47"/>
      <c r="CG467" s="47"/>
      <c r="CH467" s="47"/>
      <c r="CI467" s="47"/>
      <c r="CJ467" s="47"/>
      <c r="CK467" s="47"/>
      <c r="CL467" s="47"/>
      <c r="CM467" s="47"/>
      <c r="CN467" s="47"/>
      <c r="CO467" s="47"/>
      <c r="CP467" s="47"/>
      <c r="CQ467" s="47"/>
      <c r="CR467" s="47"/>
      <c r="CS467" s="47"/>
      <c r="CT467" s="47"/>
      <c r="CU467" s="47"/>
      <c r="CV467" s="47"/>
      <c r="CW467" s="47"/>
      <c r="CX467" s="47"/>
      <c r="CY467" s="47"/>
      <c r="CZ467" s="47"/>
      <c r="DA467" s="47"/>
      <c r="DB467" s="47"/>
      <c r="DC467" s="47"/>
      <c r="DD467" s="47"/>
      <c r="DE467" s="47"/>
      <c r="DF467" s="47"/>
      <c r="DG467" s="47"/>
      <c r="DH467" s="47"/>
      <c r="DI467" s="47"/>
      <c r="DJ467" s="47"/>
      <c r="DK467" s="47"/>
      <c r="DL467" s="47"/>
      <c r="DM467" s="47"/>
      <c r="DN467" s="47"/>
      <c r="DO467" s="47"/>
      <c r="DP467" s="47"/>
      <c r="DQ467" s="47"/>
      <c r="DR467" s="47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  <c r="HG467" s="47"/>
      <c r="HH467" s="47"/>
      <c r="HI467" s="47"/>
      <c r="HJ467" s="47"/>
      <c r="HK467" s="47"/>
      <c r="HL467" s="47"/>
      <c r="HM467" s="47"/>
      <c r="HN467" s="47"/>
      <c r="HO467" s="47"/>
      <c r="HP467" s="47"/>
      <c r="HQ467" s="47"/>
      <c r="HR467" s="47"/>
      <c r="HS467" s="47"/>
    </row>
    <row r="468" spans="1:227" x14ac:dyDescent="0.25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  <c r="AJ468" s="47"/>
      <c r="AK468" s="47"/>
      <c r="AL468" s="47"/>
      <c r="AM468" s="47"/>
      <c r="AN468" s="47"/>
      <c r="AO468" s="47"/>
      <c r="AP468" s="47"/>
      <c r="AQ468" s="47"/>
      <c r="AR468" s="47"/>
      <c r="AS468" s="47"/>
      <c r="AT468" s="47"/>
      <c r="AU468" s="47"/>
      <c r="AV468" s="47"/>
      <c r="AW468" s="47"/>
      <c r="AX468" s="47"/>
      <c r="AY468" s="47"/>
      <c r="AZ468" s="47"/>
      <c r="BA468" s="47"/>
      <c r="BB468" s="47"/>
      <c r="BC468" s="47"/>
      <c r="BD468" s="47"/>
      <c r="BE468" s="47"/>
      <c r="BF468" s="47"/>
      <c r="BG468" s="47"/>
      <c r="BH468" s="47"/>
      <c r="BI468" s="47"/>
      <c r="BJ468" s="47"/>
      <c r="BK468" s="47"/>
      <c r="BL468" s="47"/>
      <c r="BM468" s="47"/>
      <c r="BN468" s="47"/>
      <c r="BO468" s="47"/>
      <c r="BP468" s="47"/>
      <c r="BQ468" s="47"/>
      <c r="BR468" s="47"/>
      <c r="BS468" s="47"/>
      <c r="BT468" s="47"/>
      <c r="BU468" s="47"/>
      <c r="BV468" s="47"/>
      <c r="BW468" s="47"/>
      <c r="BX468" s="47"/>
      <c r="BY468" s="47"/>
      <c r="BZ468" s="47"/>
      <c r="CA468" s="47"/>
      <c r="CB468" s="47"/>
      <c r="CC468" s="47"/>
      <c r="CD468" s="47"/>
      <c r="CE468" s="47"/>
      <c r="CF468" s="47"/>
      <c r="CG468" s="47"/>
      <c r="CH468" s="47"/>
      <c r="CI468" s="47"/>
      <c r="CJ468" s="47"/>
      <c r="CK468" s="47"/>
      <c r="CL468" s="47"/>
      <c r="CM468" s="47"/>
      <c r="CN468" s="47"/>
      <c r="CO468" s="47"/>
      <c r="CP468" s="47"/>
      <c r="CQ468" s="47"/>
      <c r="CR468" s="47"/>
      <c r="CS468" s="47"/>
      <c r="CT468" s="47"/>
      <c r="CU468" s="47"/>
      <c r="CV468" s="47"/>
      <c r="CW468" s="47"/>
      <c r="CX468" s="47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  <c r="DI468" s="47"/>
      <c r="DJ468" s="47"/>
      <c r="DK468" s="47"/>
      <c r="DL468" s="47"/>
      <c r="DM468" s="47"/>
      <c r="DN468" s="47"/>
      <c r="DO468" s="47"/>
      <c r="DP468" s="47"/>
      <c r="DQ468" s="47"/>
      <c r="DR468" s="47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  <c r="HG468" s="47"/>
      <c r="HH468" s="47"/>
      <c r="HI468" s="47"/>
      <c r="HJ468" s="47"/>
      <c r="HK468" s="47"/>
      <c r="HL468" s="47"/>
      <c r="HM468" s="47"/>
      <c r="HN468" s="47"/>
      <c r="HO468" s="47"/>
      <c r="HP468" s="47"/>
      <c r="HQ468" s="47"/>
      <c r="HR468" s="47"/>
      <c r="HS468" s="47"/>
    </row>
    <row r="469" spans="1:227" x14ac:dyDescent="0.25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47"/>
      <c r="AL469" s="47"/>
      <c r="AM469" s="47"/>
      <c r="AN469" s="47"/>
      <c r="AO469" s="47"/>
      <c r="AP469" s="47"/>
      <c r="AQ469" s="47"/>
      <c r="AR469" s="47"/>
      <c r="AS469" s="47"/>
      <c r="AT469" s="47"/>
      <c r="AU469" s="47"/>
      <c r="AV469" s="47"/>
      <c r="AW469" s="47"/>
      <c r="AX469" s="47"/>
      <c r="AY469" s="47"/>
      <c r="AZ469" s="47"/>
      <c r="BA469" s="47"/>
      <c r="BB469" s="47"/>
      <c r="BC469" s="47"/>
      <c r="BD469" s="47"/>
      <c r="BE469" s="47"/>
      <c r="BF469" s="47"/>
      <c r="BG469" s="47"/>
      <c r="BH469" s="47"/>
      <c r="BI469" s="47"/>
      <c r="BJ469" s="47"/>
      <c r="BK469" s="47"/>
      <c r="BL469" s="47"/>
      <c r="BM469" s="47"/>
      <c r="BN469" s="47"/>
      <c r="BO469" s="47"/>
      <c r="BP469" s="47"/>
      <c r="BQ469" s="47"/>
      <c r="BR469" s="47"/>
      <c r="BS469" s="47"/>
      <c r="BT469" s="47"/>
      <c r="BU469" s="47"/>
      <c r="BV469" s="47"/>
      <c r="BW469" s="47"/>
      <c r="BX469" s="47"/>
      <c r="BY469" s="47"/>
      <c r="BZ469" s="47"/>
      <c r="CA469" s="47"/>
      <c r="CB469" s="47"/>
      <c r="CC469" s="47"/>
      <c r="CD469" s="47"/>
      <c r="CE469" s="47"/>
      <c r="CF469" s="47"/>
      <c r="CG469" s="47"/>
      <c r="CH469" s="47"/>
      <c r="CI469" s="47"/>
      <c r="CJ469" s="47"/>
      <c r="CK469" s="47"/>
      <c r="CL469" s="47"/>
      <c r="CM469" s="47"/>
      <c r="CN469" s="47"/>
      <c r="CO469" s="47"/>
      <c r="CP469" s="4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</row>
    <row r="470" spans="1:227" x14ac:dyDescent="0.25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47"/>
      <c r="AL470" s="47"/>
      <c r="AM470" s="47"/>
      <c r="AN470" s="47"/>
      <c r="AO470" s="47"/>
      <c r="AP470" s="47"/>
      <c r="AQ470" s="47"/>
      <c r="AR470" s="47"/>
      <c r="AS470" s="47"/>
      <c r="AT470" s="47"/>
      <c r="AU470" s="47"/>
      <c r="AV470" s="47"/>
      <c r="AW470" s="47"/>
      <c r="AX470" s="47"/>
      <c r="AY470" s="47"/>
      <c r="AZ470" s="47"/>
      <c r="BA470" s="47"/>
      <c r="BB470" s="47"/>
      <c r="BC470" s="47"/>
      <c r="BD470" s="47"/>
      <c r="BE470" s="47"/>
      <c r="BF470" s="47"/>
      <c r="BG470" s="47"/>
      <c r="BH470" s="47"/>
      <c r="BI470" s="47"/>
      <c r="BJ470" s="47"/>
      <c r="BK470" s="47"/>
      <c r="BL470" s="47"/>
      <c r="BM470" s="47"/>
      <c r="BN470" s="47"/>
      <c r="BO470" s="47"/>
      <c r="BP470" s="47"/>
      <c r="BQ470" s="47"/>
      <c r="BR470" s="47"/>
      <c r="BS470" s="47"/>
      <c r="BT470" s="47"/>
      <c r="BU470" s="47"/>
      <c r="BV470" s="47"/>
      <c r="BW470" s="47"/>
      <c r="BX470" s="47"/>
      <c r="BY470" s="47"/>
      <c r="BZ470" s="47"/>
      <c r="CA470" s="47"/>
      <c r="CB470" s="47"/>
      <c r="CC470" s="47"/>
      <c r="CD470" s="47"/>
      <c r="CE470" s="47"/>
      <c r="CF470" s="47"/>
      <c r="CG470" s="47"/>
      <c r="CH470" s="47"/>
      <c r="CI470" s="47"/>
      <c r="CJ470" s="47"/>
      <c r="CK470" s="47"/>
      <c r="CL470" s="47"/>
      <c r="CM470" s="47"/>
      <c r="CN470" s="47"/>
      <c r="CO470" s="47"/>
      <c r="CP470" s="47"/>
      <c r="CQ470" s="47"/>
      <c r="CR470" s="47"/>
      <c r="CS470" s="47"/>
      <c r="CT470" s="47"/>
      <c r="CU470" s="47"/>
      <c r="CV470" s="47"/>
      <c r="CW470" s="47"/>
      <c r="CX470" s="47"/>
      <c r="CY470" s="47"/>
      <c r="CZ470" s="47"/>
      <c r="DA470" s="47"/>
      <c r="DB470" s="47"/>
      <c r="DC470" s="47"/>
      <c r="DD470" s="47"/>
      <c r="DE470" s="47"/>
      <c r="DF470" s="47"/>
      <c r="DG470" s="47"/>
      <c r="DH470" s="47"/>
      <c r="DI470" s="47"/>
      <c r="DJ470" s="47"/>
      <c r="DK470" s="47"/>
      <c r="DL470" s="47"/>
      <c r="DM470" s="47"/>
      <c r="DN470" s="47"/>
      <c r="DO470" s="47"/>
      <c r="DP470" s="47"/>
      <c r="DQ470" s="47"/>
      <c r="DR470" s="47"/>
      <c r="DS470" s="4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  <c r="HG470" s="47"/>
      <c r="HH470" s="47"/>
      <c r="HI470" s="47"/>
      <c r="HJ470" s="47"/>
      <c r="HK470" s="47"/>
      <c r="HL470" s="47"/>
      <c r="HM470" s="47"/>
      <c r="HN470" s="47"/>
      <c r="HO470" s="47"/>
      <c r="HP470" s="47"/>
      <c r="HQ470" s="47"/>
      <c r="HR470" s="47"/>
      <c r="HS470" s="47"/>
    </row>
    <row r="471" spans="1:227" x14ac:dyDescent="0.25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  <c r="AJ471" s="47"/>
      <c r="AK471" s="47"/>
      <c r="AL471" s="47"/>
      <c r="AM471" s="47"/>
      <c r="AN471" s="47"/>
      <c r="AO471" s="47"/>
      <c r="AP471" s="47"/>
      <c r="AQ471" s="47"/>
      <c r="AR471" s="47"/>
      <c r="AS471" s="47"/>
      <c r="AT471" s="47"/>
      <c r="AU471" s="47"/>
      <c r="AV471" s="47"/>
      <c r="AW471" s="47"/>
      <c r="AX471" s="47"/>
      <c r="AY471" s="47"/>
      <c r="AZ471" s="47"/>
      <c r="BA471" s="47"/>
      <c r="BB471" s="47"/>
      <c r="BC471" s="47"/>
      <c r="BD471" s="47"/>
      <c r="BE471" s="47"/>
      <c r="BF471" s="47"/>
      <c r="BG471" s="47"/>
      <c r="BH471" s="47"/>
      <c r="BI471" s="47"/>
      <c r="BJ471" s="47"/>
      <c r="BK471" s="47"/>
      <c r="BL471" s="47"/>
      <c r="BM471" s="47"/>
      <c r="BN471" s="47"/>
      <c r="BO471" s="47"/>
      <c r="BP471" s="47"/>
      <c r="BQ471" s="47"/>
      <c r="BR471" s="47"/>
      <c r="BS471" s="47"/>
      <c r="BT471" s="47"/>
      <c r="BU471" s="47"/>
      <c r="BV471" s="47"/>
      <c r="BW471" s="47"/>
      <c r="BX471" s="47"/>
      <c r="BY471" s="47"/>
      <c r="BZ471" s="47"/>
      <c r="CA471" s="47"/>
      <c r="CB471" s="47"/>
      <c r="CC471" s="47"/>
      <c r="CD471" s="47"/>
      <c r="CE471" s="47"/>
      <c r="CF471" s="47"/>
      <c r="CG471" s="47"/>
      <c r="CH471" s="47"/>
      <c r="CI471" s="47"/>
      <c r="CJ471" s="47"/>
      <c r="CK471" s="47"/>
      <c r="CL471" s="47"/>
      <c r="CM471" s="47"/>
      <c r="CN471" s="47"/>
      <c r="CO471" s="47"/>
      <c r="CP471" s="47"/>
      <c r="CQ471" s="47"/>
      <c r="CR471" s="47"/>
      <c r="CS471" s="47"/>
      <c r="CT471" s="47"/>
      <c r="CU471" s="47"/>
      <c r="CV471" s="47"/>
      <c r="CW471" s="47"/>
      <c r="CX471" s="47"/>
      <c r="CY471" s="47"/>
      <c r="CZ471" s="47"/>
      <c r="DA471" s="47"/>
      <c r="DB471" s="47"/>
      <c r="DC471" s="47"/>
      <c r="DD471" s="47"/>
      <c r="DE471" s="47"/>
      <c r="DF471" s="47"/>
      <c r="DG471" s="47"/>
      <c r="DH471" s="47"/>
      <c r="DI471" s="47"/>
      <c r="DJ471" s="47"/>
      <c r="DK471" s="47"/>
      <c r="DL471" s="47"/>
      <c r="DM471" s="47"/>
      <c r="DN471" s="47"/>
      <c r="DO471" s="47"/>
      <c r="DP471" s="47"/>
      <c r="DQ471" s="47"/>
      <c r="DR471" s="47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</row>
    <row r="472" spans="1:227" x14ac:dyDescent="0.25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  <c r="AJ472" s="47"/>
      <c r="AK472" s="47"/>
      <c r="AL472" s="47"/>
      <c r="AM472" s="47"/>
      <c r="AN472" s="47"/>
      <c r="AO472" s="47"/>
      <c r="AP472" s="47"/>
      <c r="AQ472" s="47"/>
      <c r="AR472" s="47"/>
      <c r="AS472" s="47"/>
      <c r="AT472" s="47"/>
      <c r="AU472" s="47"/>
      <c r="AV472" s="47"/>
      <c r="AW472" s="47"/>
      <c r="AX472" s="47"/>
      <c r="AY472" s="47"/>
      <c r="AZ472" s="47"/>
      <c r="BA472" s="47"/>
      <c r="BB472" s="47"/>
      <c r="BC472" s="47"/>
      <c r="BD472" s="47"/>
      <c r="BE472" s="47"/>
      <c r="BF472" s="47"/>
      <c r="BG472" s="47"/>
      <c r="BH472" s="47"/>
      <c r="BI472" s="47"/>
      <c r="BJ472" s="47"/>
      <c r="BK472" s="47"/>
      <c r="BL472" s="47"/>
      <c r="BM472" s="47"/>
      <c r="BN472" s="47"/>
      <c r="BO472" s="47"/>
      <c r="BP472" s="47"/>
      <c r="BQ472" s="47"/>
      <c r="BR472" s="47"/>
      <c r="BS472" s="47"/>
      <c r="BT472" s="47"/>
      <c r="BU472" s="47"/>
      <c r="BV472" s="47"/>
      <c r="BW472" s="47"/>
      <c r="BX472" s="47"/>
      <c r="BY472" s="47"/>
      <c r="BZ472" s="47"/>
      <c r="CA472" s="47"/>
      <c r="CB472" s="47"/>
      <c r="CC472" s="47"/>
      <c r="CD472" s="47"/>
      <c r="CE472" s="47"/>
      <c r="CF472" s="47"/>
      <c r="CG472" s="47"/>
      <c r="CH472" s="47"/>
      <c r="CI472" s="47"/>
      <c r="CJ472" s="47"/>
      <c r="CK472" s="47"/>
      <c r="CL472" s="47"/>
      <c r="CM472" s="47"/>
      <c r="CN472" s="47"/>
      <c r="CO472" s="47"/>
      <c r="CP472" s="47"/>
      <c r="CQ472" s="47"/>
      <c r="CR472" s="47"/>
      <c r="CS472" s="47"/>
      <c r="CT472" s="47"/>
      <c r="CU472" s="47"/>
      <c r="CV472" s="47"/>
      <c r="CW472" s="47"/>
      <c r="CX472" s="47"/>
      <c r="CY472" s="47"/>
      <c r="CZ472" s="47"/>
      <c r="DA472" s="47"/>
      <c r="DB472" s="47"/>
      <c r="DC472" s="47"/>
      <c r="DD472" s="47"/>
      <c r="DE472" s="47"/>
      <c r="DF472" s="47"/>
      <c r="DG472" s="47"/>
      <c r="DH472" s="47"/>
      <c r="DI472" s="47"/>
      <c r="DJ472" s="47"/>
      <c r="DK472" s="47"/>
      <c r="DL472" s="47"/>
      <c r="DM472" s="47"/>
      <c r="DN472" s="47"/>
      <c r="DO472" s="47"/>
      <c r="DP472" s="47"/>
      <c r="DQ472" s="47"/>
      <c r="DR472" s="47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</row>
    <row r="473" spans="1:227" x14ac:dyDescent="0.25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  <c r="AJ473" s="47"/>
      <c r="AK473" s="47"/>
      <c r="AL473" s="47"/>
      <c r="AM473" s="47"/>
      <c r="AN473" s="47"/>
      <c r="AO473" s="47"/>
      <c r="AP473" s="47"/>
      <c r="AQ473" s="47"/>
      <c r="AR473" s="47"/>
      <c r="AS473" s="47"/>
      <c r="AT473" s="47"/>
      <c r="AU473" s="47"/>
      <c r="AV473" s="47"/>
      <c r="AW473" s="47"/>
      <c r="AX473" s="47"/>
      <c r="AY473" s="47"/>
      <c r="AZ473" s="47"/>
      <c r="BA473" s="47"/>
      <c r="BB473" s="47"/>
      <c r="BC473" s="47"/>
      <c r="BD473" s="47"/>
      <c r="BE473" s="47"/>
      <c r="BF473" s="47"/>
      <c r="BG473" s="47"/>
      <c r="BH473" s="47"/>
      <c r="BI473" s="47"/>
      <c r="BJ473" s="47"/>
      <c r="BK473" s="47"/>
      <c r="BL473" s="47"/>
      <c r="BM473" s="47"/>
      <c r="BN473" s="47"/>
      <c r="BO473" s="47"/>
      <c r="BP473" s="47"/>
      <c r="BQ473" s="47"/>
      <c r="BR473" s="47"/>
      <c r="BS473" s="47"/>
      <c r="BT473" s="47"/>
      <c r="BU473" s="47"/>
      <c r="BV473" s="47"/>
      <c r="BW473" s="47"/>
      <c r="BX473" s="47"/>
      <c r="BY473" s="47"/>
      <c r="BZ473" s="47"/>
      <c r="CA473" s="47"/>
      <c r="CB473" s="47"/>
      <c r="CC473" s="47"/>
      <c r="CD473" s="47"/>
      <c r="CE473" s="47"/>
      <c r="CF473" s="47"/>
      <c r="CG473" s="47"/>
      <c r="CH473" s="47"/>
      <c r="CI473" s="47"/>
      <c r="CJ473" s="47"/>
      <c r="CK473" s="47"/>
      <c r="CL473" s="47"/>
      <c r="CM473" s="47"/>
      <c r="CN473" s="47"/>
      <c r="CO473" s="47"/>
      <c r="CP473" s="47"/>
      <c r="CQ473" s="47"/>
      <c r="CR473" s="47"/>
      <c r="CS473" s="47"/>
      <c r="CT473" s="47"/>
      <c r="CU473" s="47"/>
      <c r="CV473" s="47"/>
      <c r="CW473" s="47"/>
      <c r="CX473" s="47"/>
      <c r="CY473" s="47"/>
      <c r="CZ473" s="47"/>
      <c r="DA473" s="47"/>
      <c r="DB473" s="47"/>
      <c r="DC473" s="47"/>
      <c r="DD473" s="47"/>
      <c r="DE473" s="47"/>
      <c r="DF473" s="47"/>
      <c r="DG473" s="47"/>
      <c r="DH473" s="47"/>
      <c r="DI473" s="47"/>
      <c r="DJ473" s="47"/>
      <c r="DK473" s="47"/>
      <c r="DL473" s="47"/>
      <c r="DM473" s="47"/>
      <c r="DN473" s="47"/>
      <c r="DO473" s="47"/>
      <c r="DP473" s="47"/>
      <c r="DQ473" s="47"/>
      <c r="DR473" s="47"/>
      <c r="DS473" s="4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  <c r="HG473" s="47"/>
      <c r="HH473" s="47"/>
      <c r="HI473" s="47"/>
      <c r="HJ473" s="47"/>
      <c r="HK473" s="47"/>
      <c r="HL473" s="47"/>
      <c r="HM473" s="47"/>
      <c r="HN473" s="47"/>
      <c r="HO473" s="47"/>
      <c r="HP473" s="47"/>
      <c r="HQ473" s="47"/>
      <c r="HR473" s="47"/>
      <c r="HS473" s="47"/>
    </row>
    <row r="474" spans="1:227" x14ac:dyDescent="0.25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  <c r="AJ474" s="47"/>
      <c r="AK474" s="47"/>
      <c r="AL474" s="47"/>
      <c r="AM474" s="47"/>
      <c r="AN474" s="47"/>
      <c r="AO474" s="47"/>
      <c r="AP474" s="47"/>
      <c r="AQ474" s="47"/>
      <c r="AR474" s="47"/>
      <c r="AS474" s="47"/>
      <c r="AT474" s="47"/>
      <c r="AU474" s="47"/>
      <c r="AV474" s="47"/>
      <c r="AW474" s="47"/>
      <c r="AX474" s="47"/>
      <c r="AY474" s="47"/>
      <c r="AZ474" s="47"/>
      <c r="BA474" s="47"/>
      <c r="BB474" s="47"/>
      <c r="BC474" s="47"/>
      <c r="BD474" s="47"/>
      <c r="BE474" s="47"/>
      <c r="BF474" s="47"/>
      <c r="BG474" s="47"/>
      <c r="BH474" s="47"/>
      <c r="BI474" s="47"/>
      <c r="BJ474" s="47"/>
      <c r="BK474" s="47"/>
      <c r="BL474" s="47"/>
      <c r="BM474" s="47"/>
      <c r="BN474" s="47"/>
      <c r="BO474" s="47"/>
      <c r="BP474" s="47"/>
      <c r="BQ474" s="47"/>
      <c r="BR474" s="47"/>
      <c r="BS474" s="47"/>
      <c r="BT474" s="47"/>
      <c r="BU474" s="47"/>
      <c r="BV474" s="47"/>
      <c r="BW474" s="47"/>
      <c r="BX474" s="47"/>
      <c r="BY474" s="47"/>
      <c r="BZ474" s="47"/>
      <c r="CA474" s="47"/>
      <c r="CB474" s="47"/>
      <c r="CC474" s="47"/>
      <c r="CD474" s="47"/>
      <c r="CE474" s="47"/>
      <c r="CF474" s="47"/>
      <c r="CG474" s="47"/>
      <c r="CH474" s="47"/>
      <c r="CI474" s="47"/>
      <c r="CJ474" s="47"/>
      <c r="CK474" s="47"/>
      <c r="CL474" s="47"/>
      <c r="CM474" s="47"/>
      <c r="CN474" s="47"/>
      <c r="CO474" s="47"/>
      <c r="CP474" s="47"/>
      <c r="CQ474" s="47"/>
      <c r="CR474" s="47"/>
      <c r="CS474" s="47"/>
      <c r="CT474" s="47"/>
      <c r="CU474" s="47"/>
      <c r="CV474" s="47"/>
      <c r="CW474" s="47"/>
      <c r="CX474" s="47"/>
      <c r="CY474" s="47"/>
      <c r="CZ474" s="47"/>
      <c r="DA474" s="47"/>
      <c r="DB474" s="47"/>
      <c r="DC474" s="47"/>
      <c r="DD474" s="47"/>
      <c r="DE474" s="47"/>
      <c r="DF474" s="47"/>
      <c r="DG474" s="47"/>
      <c r="DH474" s="47"/>
      <c r="DI474" s="47"/>
      <c r="DJ474" s="47"/>
      <c r="DK474" s="47"/>
      <c r="DL474" s="47"/>
      <c r="DM474" s="47"/>
      <c r="DN474" s="47"/>
      <c r="DO474" s="47"/>
      <c r="DP474" s="47"/>
      <c r="DQ474" s="47"/>
      <c r="DR474" s="47"/>
      <c r="DS474" s="4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  <c r="HG474" s="47"/>
      <c r="HH474" s="47"/>
      <c r="HI474" s="47"/>
      <c r="HJ474" s="47"/>
      <c r="HK474" s="47"/>
      <c r="HL474" s="47"/>
      <c r="HM474" s="47"/>
      <c r="HN474" s="47"/>
      <c r="HO474" s="47"/>
      <c r="HP474" s="47"/>
      <c r="HQ474" s="47"/>
      <c r="HR474" s="47"/>
      <c r="HS474" s="47"/>
    </row>
    <row r="475" spans="1:227" x14ac:dyDescent="0.25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  <c r="AJ475" s="47"/>
      <c r="AK475" s="47"/>
      <c r="AL475" s="47"/>
      <c r="AM475" s="47"/>
      <c r="AN475" s="47"/>
      <c r="AO475" s="47"/>
      <c r="AP475" s="47"/>
      <c r="AQ475" s="47"/>
      <c r="AR475" s="47"/>
      <c r="AS475" s="47"/>
      <c r="AT475" s="47"/>
      <c r="AU475" s="47"/>
      <c r="AV475" s="47"/>
      <c r="AW475" s="47"/>
      <c r="AX475" s="47"/>
      <c r="AY475" s="47"/>
      <c r="AZ475" s="47"/>
      <c r="BA475" s="47"/>
      <c r="BB475" s="47"/>
      <c r="BC475" s="47"/>
      <c r="BD475" s="47"/>
      <c r="BE475" s="47"/>
      <c r="BF475" s="47"/>
      <c r="BG475" s="47"/>
      <c r="BH475" s="47"/>
      <c r="BI475" s="47"/>
      <c r="BJ475" s="47"/>
      <c r="BK475" s="47"/>
      <c r="BL475" s="47"/>
      <c r="BM475" s="47"/>
      <c r="BN475" s="47"/>
      <c r="BO475" s="47"/>
      <c r="BP475" s="47"/>
      <c r="BQ475" s="47"/>
      <c r="BR475" s="47"/>
      <c r="BS475" s="47"/>
      <c r="BT475" s="47"/>
      <c r="BU475" s="47"/>
      <c r="BV475" s="47"/>
      <c r="BW475" s="47"/>
      <c r="BX475" s="47"/>
      <c r="BY475" s="47"/>
      <c r="BZ475" s="47"/>
      <c r="CA475" s="47"/>
      <c r="CB475" s="47"/>
      <c r="CC475" s="47"/>
      <c r="CD475" s="47"/>
      <c r="CE475" s="47"/>
      <c r="CF475" s="47"/>
      <c r="CG475" s="47"/>
      <c r="CH475" s="47"/>
      <c r="CI475" s="47"/>
      <c r="CJ475" s="47"/>
      <c r="CK475" s="47"/>
      <c r="CL475" s="47"/>
      <c r="CM475" s="47"/>
      <c r="CN475" s="47"/>
      <c r="CO475" s="47"/>
      <c r="CP475" s="47"/>
      <c r="CQ475" s="47"/>
      <c r="CR475" s="47"/>
      <c r="CS475" s="47"/>
      <c r="CT475" s="47"/>
      <c r="CU475" s="47"/>
      <c r="CV475" s="47"/>
      <c r="CW475" s="47"/>
      <c r="CX475" s="47"/>
      <c r="CY475" s="47"/>
      <c r="CZ475" s="47"/>
      <c r="DA475" s="47"/>
      <c r="DB475" s="47"/>
      <c r="DC475" s="47"/>
      <c r="DD475" s="47"/>
      <c r="DE475" s="47"/>
      <c r="DF475" s="47"/>
      <c r="DG475" s="47"/>
      <c r="DH475" s="47"/>
      <c r="DI475" s="47"/>
      <c r="DJ475" s="47"/>
      <c r="DK475" s="47"/>
      <c r="DL475" s="47"/>
      <c r="DM475" s="47"/>
      <c r="DN475" s="47"/>
      <c r="DO475" s="47"/>
      <c r="DP475" s="47"/>
      <c r="DQ475" s="47"/>
      <c r="DR475" s="47"/>
      <c r="DS475" s="4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  <c r="HG475" s="47"/>
      <c r="HH475" s="47"/>
      <c r="HI475" s="47"/>
      <c r="HJ475" s="47"/>
      <c r="HK475" s="47"/>
      <c r="HL475" s="47"/>
      <c r="HM475" s="47"/>
      <c r="HN475" s="47"/>
      <c r="HO475" s="47"/>
      <c r="HP475" s="47"/>
      <c r="HQ475" s="47"/>
      <c r="HR475" s="47"/>
      <c r="HS475" s="47"/>
    </row>
    <row r="476" spans="1:227" x14ac:dyDescent="0.25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  <c r="AJ476" s="47"/>
      <c r="AK476" s="47"/>
      <c r="AL476" s="47"/>
      <c r="AM476" s="47"/>
      <c r="AN476" s="47"/>
      <c r="AO476" s="47"/>
      <c r="AP476" s="47"/>
      <c r="AQ476" s="47"/>
      <c r="AR476" s="47"/>
      <c r="AS476" s="47"/>
      <c r="AT476" s="47"/>
      <c r="AU476" s="47"/>
      <c r="AV476" s="47"/>
      <c r="AW476" s="47"/>
      <c r="AX476" s="47"/>
      <c r="AY476" s="47"/>
      <c r="AZ476" s="47"/>
      <c r="BA476" s="47"/>
      <c r="BB476" s="47"/>
      <c r="BC476" s="47"/>
      <c r="BD476" s="47"/>
      <c r="BE476" s="47"/>
      <c r="BF476" s="47"/>
      <c r="BG476" s="47"/>
      <c r="BH476" s="47"/>
      <c r="BI476" s="47"/>
      <c r="BJ476" s="47"/>
      <c r="BK476" s="47"/>
      <c r="BL476" s="47"/>
      <c r="BM476" s="47"/>
      <c r="BN476" s="47"/>
      <c r="BO476" s="47"/>
      <c r="BP476" s="47"/>
      <c r="BQ476" s="47"/>
      <c r="BR476" s="47"/>
      <c r="BS476" s="47"/>
      <c r="BT476" s="47"/>
      <c r="BU476" s="47"/>
      <c r="BV476" s="47"/>
      <c r="BW476" s="47"/>
      <c r="BX476" s="47"/>
      <c r="BY476" s="47"/>
      <c r="BZ476" s="47"/>
      <c r="CA476" s="47"/>
      <c r="CB476" s="47"/>
      <c r="CC476" s="47"/>
      <c r="CD476" s="47"/>
      <c r="CE476" s="47"/>
      <c r="CF476" s="47"/>
      <c r="CG476" s="47"/>
      <c r="CH476" s="47"/>
      <c r="CI476" s="47"/>
      <c r="CJ476" s="47"/>
      <c r="CK476" s="47"/>
      <c r="CL476" s="47"/>
      <c r="CM476" s="47"/>
      <c r="CN476" s="47"/>
      <c r="CO476" s="47"/>
      <c r="CP476" s="47"/>
      <c r="CQ476" s="47"/>
      <c r="CR476" s="47"/>
      <c r="CS476" s="47"/>
      <c r="CT476" s="47"/>
      <c r="CU476" s="47"/>
      <c r="CV476" s="47"/>
      <c r="CW476" s="47"/>
      <c r="CX476" s="47"/>
      <c r="CY476" s="47"/>
      <c r="CZ476" s="47"/>
      <c r="DA476" s="47"/>
      <c r="DB476" s="47"/>
      <c r="DC476" s="47"/>
      <c r="DD476" s="47"/>
      <c r="DE476" s="47"/>
      <c r="DF476" s="47"/>
      <c r="DG476" s="47"/>
      <c r="DH476" s="47"/>
      <c r="DI476" s="47"/>
      <c r="DJ476" s="47"/>
      <c r="DK476" s="47"/>
      <c r="DL476" s="47"/>
      <c r="DM476" s="47"/>
      <c r="DN476" s="47"/>
      <c r="DO476" s="47"/>
      <c r="DP476" s="47"/>
      <c r="DQ476" s="47"/>
      <c r="DR476" s="47"/>
      <c r="DS476" s="4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  <c r="HG476" s="47"/>
      <c r="HH476" s="47"/>
      <c r="HI476" s="47"/>
      <c r="HJ476" s="47"/>
      <c r="HK476" s="47"/>
      <c r="HL476" s="47"/>
      <c r="HM476" s="47"/>
      <c r="HN476" s="47"/>
      <c r="HO476" s="47"/>
      <c r="HP476" s="47"/>
      <c r="HQ476" s="47"/>
      <c r="HR476" s="47"/>
      <c r="HS476" s="47"/>
    </row>
    <row r="477" spans="1:227" x14ac:dyDescent="0.25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47"/>
      <c r="AL477" s="47"/>
      <c r="AM477" s="47"/>
      <c r="AN477" s="47"/>
      <c r="AO477" s="47"/>
      <c r="AP477" s="47"/>
      <c r="AQ477" s="47"/>
      <c r="AR477" s="47"/>
      <c r="AS477" s="47"/>
      <c r="AT477" s="47"/>
      <c r="AU477" s="47"/>
      <c r="AV477" s="47"/>
      <c r="AW477" s="47"/>
      <c r="AX477" s="47"/>
      <c r="AY477" s="47"/>
      <c r="AZ477" s="47"/>
      <c r="BA477" s="47"/>
      <c r="BB477" s="47"/>
      <c r="BC477" s="47"/>
      <c r="BD477" s="47"/>
      <c r="BE477" s="47"/>
      <c r="BF477" s="47"/>
      <c r="BG477" s="47"/>
      <c r="BH477" s="47"/>
      <c r="BI477" s="47"/>
      <c r="BJ477" s="47"/>
      <c r="BK477" s="47"/>
      <c r="BL477" s="47"/>
      <c r="BM477" s="47"/>
      <c r="BN477" s="47"/>
      <c r="BO477" s="47"/>
      <c r="BP477" s="47"/>
      <c r="BQ477" s="47"/>
      <c r="BR477" s="47"/>
      <c r="BS477" s="47"/>
      <c r="BT477" s="47"/>
      <c r="BU477" s="47"/>
      <c r="BV477" s="47"/>
      <c r="BW477" s="47"/>
      <c r="BX477" s="47"/>
      <c r="BY477" s="47"/>
      <c r="BZ477" s="47"/>
      <c r="CA477" s="47"/>
      <c r="CB477" s="47"/>
      <c r="CC477" s="47"/>
      <c r="CD477" s="47"/>
      <c r="CE477" s="47"/>
      <c r="CF477" s="47"/>
      <c r="CG477" s="47"/>
      <c r="CH477" s="47"/>
      <c r="CI477" s="47"/>
      <c r="CJ477" s="47"/>
      <c r="CK477" s="47"/>
      <c r="CL477" s="47"/>
      <c r="CM477" s="47"/>
      <c r="CN477" s="47"/>
      <c r="CO477" s="47"/>
      <c r="CP477" s="4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</row>
    <row r="478" spans="1:227" x14ac:dyDescent="0.25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  <c r="AJ478" s="47"/>
      <c r="AK478" s="47"/>
      <c r="AL478" s="47"/>
      <c r="AM478" s="47"/>
      <c r="AN478" s="47"/>
      <c r="AO478" s="47"/>
      <c r="AP478" s="47"/>
      <c r="AQ478" s="47"/>
      <c r="AR478" s="47"/>
      <c r="AS478" s="47"/>
      <c r="AT478" s="47"/>
      <c r="AU478" s="47"/>
      <c r="AV478" s="47"/>
      <c r="AW478" s="47"/>
      <c r="AX478" s="47"/>
      <c r="AY478" s="47"/>
      <c r="AZ478" s="47"/>
      <c r="BA478" s="47"/>
      <c r="BB478" s="47"/>
      <c r="BC478" s="47"/>
      <c r="BD478" s="47"/>
      <c r="BE478" s="47"/>
      <c r="BF478" s="47"/>
      <c r="BG478" s="47"/>
      <c r="BH478" s="47"/>
      <c r="BI478" s="47"/>
      <c r="BJ478" s="47"/>
      <c r="BK478" s="47"/>
      <c r="BL478" s="47"/>
      <c r="BM478" s="47"/>
      <c r="BN478" s="47"/>
      <c r="BO478" s="47"/>
      <c r="BP478" s="47"/>
      <c r="BQ478" s="47"/>
      <c r="BR478" s="47"/>
      <c r="BS478" s="47"/>
      <c r="BT478" s="47"/>
      <c r="BU478" s="47"/>
      <c r="BV478" s="47"/>
      <c r="BW478" s="47"/>
      <c r="BX478" s="47"/>
      <c r="BY478" s="47"/>
      <c r="BZ478" s="47"/>
      <c r="CA478" s="47"/>
      <c r="CB478" s="47"/>
      <c r="CC478" s="47"/>
      <c r="CD478" s="47"/>
      <c r="CE478" s="47"/>
      <c r="CF478" s="47"/>
      <c r="CG478" s="47"/>
      <c r="CH478" s="47"/>
      <c r="CI478" s="47"/>
      <c r="CJ478" s="47"/>
      <c r="CK478" s="47"/>
      <c r="CL478" s="47"/>
      <c r="CM478" s="47"/>
      <c r="CN478" s="47"/>
      <c r="CO478" s="47"/>
      <c r="CP478" s="47"/>
      <c r="CQ478" s="47"/>
      <c r="CR478" s="47"/>
      <c r="CS478" s="47"/>
      <c r="CT478" s="47"/>
      <c r="CU478" s="47"/>
      <c r="CV478" s="47"/>
      <c r="CW478" s="47"/>
      <c r="CX478" s="47"/>
      <c r="CY478" s="47"/>
      <c r="CZ478" s="47"/>
      <c r="DA478" s="47"/>
      <c r="DB478" s="47"/>
      <c r="DC478" s="47"/>
      <c r="DD478" s="47"/>
      <c r="DE478" s="47"/>
      <c r="DF478" s="47"/>
      <c r="DG478" s="47"/>
      <c r="DH478" s="47"/>
      <c r="DI478" s="47"/>
      <c r="DJ478" s="47"/>
      <c r="DK478" s="47"/>
      <c r="DL478" s="47"/>
      <c r="DM478" s="47"/>
      <c r="DN478" s="47"/>
      <c r="DO478" s="47"/>
      <c r="DP478" s="47"/>
      <c r="DQ478" s="47"/>
      <c r="DR478" s="47"/>
      <c r="DS478" s="4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  <c r="HG478" s="47"/>
      <c r="HH478" s="47"/>
      <c r="HI478" s="47"/>
      <c r="HJ478" s="47"/>
      <c r="HK478" s="47"/>
      <c r="HL478" s="47"/>
      <c r="HM478" s="47"/>
      <c r="HN478" s="47"/>
      <c r="HO478" s="47"/>
      <c r="HP478" s="47"/>
      <c r="HQ478" s="47"/>
      <c r="HR478" s="47"/>
      <c r="HS478" s="47"/>
    </row>
    <row r="479" spans="1:227" x14ac:dyDescent="0.25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  <c r="AQ479" s="47"/>
      <c r="AR479" s="47"/>
      <c r="AS479" s="47"/>
      <c r="AT479" s="47"/>
      <c r="AU479" s="47"/>
      <c r="AV479" s="47"/>
      <c r="AW479" s="47"/>
      <c r="AX479" s="47"/>
      <c r="AY479" s="47"/>
      <c r="AZ479" s="47"/>
      <c r="BA479" s="47"/>
      <c r="BB479" s="47"/>
      <c r="BC479" s="47"/>
      <c r="BD479" s="47"/>
      <c r="BE479" s="47"/>
      <c r="BF479" s="47"/>
      <c r="BG479" s="47"/>
      <c r="BH479" s="47"/>
      <c r="BI479" s="47"/>
      <c r="BJ479" s="47"/>
      <c r="BK479" s="47"/>
      <c r="BL479" s="47"/>
      <c r="BM479" s="47"/>
      <c r="BN479" s="47"/>
      <c r="BO479" s="47"/>
      <c r="BP479" s="47"/>
      <c r="BQ479" s="47"/>
      <c r="BR479" s="47"/>
      <c r="BS479" s="47"/>
      <c r="BT479" s="47"/>
      <c r="BU479" s="47"/>
      <c r="BV479" s="47"/>
      <c r="BW479" s="47"/>
      <c r="BX479" s="47"/>
      <c r="BY479" s="47"/>
      <c r="BZ479" s="47"/>
      <c r="CA479" s="47"/>
      <c r="CB479" s="47"/>
      <c r="CC479" s="47"/>
      <c r="CD479" s="47"/>
      <c r="CE479" s="47"/>
      <c r="CF479" s="47"/>
      <c r="CG479" s="47"/>
      <c r="CH479" s="47"/>
      <c r="CI479" s="47"/>
      <c r="CJ479" s="47"/>
      <c r="CK479" s="47"/>
      <c r="CL479" s="47"/>
      <c r="CM479" s="47"/>
      <c r="CN479" s="47"/>
      <c r="CO479" s="47"/>
      <c r="CP479" s="47"/>
      <c r="CQ479" s="47"/>
      <c r="CR479" s="47"/>
      <c r="CS479" s="47"/>
      <c r="CT479" s="47"/>
      <c r="CU479" s="47"/>
      <c r="CV479" s="47"/>
      <c r="CW479" s="47"/>
      <c r="CX479" s="47"/>
      <c r="CY479" s="47"/>
      <c r="CZ479" s="47"/>
      <c r="DA479" s="47"/>
      <c r="DB479" s="47"/>
      <c r="DC479" s="47"/>
      <c r="DD479" s="47"/>
      <c r="DE479" s="47"/>
      <c r="DF479" s="47"/>
      <c r="DG479" s="47"/>
      <c r="DH479" s="47"/>
      <c r="DI479" s="47"/>
      <c r="DJ479" s="47"/>
      <c r="DK479" s="47"/>
      <c r="DL479" s="47"/>
      <c r="DM479" s="47"/>
      <c r="DN479" s="47"/>
      <c r="DO479" s="47"/>
      <c r="DP479" s="47"/>
      <c r="DQ479" s="47"/>
      <c r="DR479" s="47"/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</row>
    <row r="480" spans="1:227" x14ac:dyDescent="0.25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  <c r="AJ480" s="47"/>
      <c r="AK480" s="47"/>
      <c r="AL480" s="47"/>
      <c r="AM480" s="47"/>
      <c r="AN480" s="47"/>
      <c r="AO480" s="47"/>
      <c r="AP480" s="47"/>
      <c r="AQ480" s="47"/>
      <c r="AR480" s="47"/>
      <c r="AS480" s="47"/>
      <c r="AT480" s="47"/>
      <c r="AU480" s="47"/>
      <c r="AV480" s="47"/>
      <c r="AW480" s="47"/>
      <c r="AX480" s="47"/>
      <c r="AY480" s="47"/>
      <c r="AZ480" s="47"/>
      <c r="BA480" s="47"/>
      <c r="BB480" s="47"/>
      <c r="BC480" s="47"/>
      <c r="BD480" s="47"/>
      <c r="BE480" s="47"/>
      <c r="BF480" s="47"/>
      <c r="BG480" s="47"/>
      <c r="BH480" s="47"/>
      <c r="BI480" s="47"/>
      <c r="BJ480" s="47"/>
      <c r="BK480" s="47"/>
      <c r="BL480" s="47"/>
      <c r="BM480" s="47"/>
      <c r="BN480" s="47"/>
      <c r="BO480" s="47"/>
      <c r="BP480" s="47"/>
      <c r="BQ480" s="47"/>
      <c r="BR480" s="47"/>
      <c r="BS480" s="47"/>
      <c r="BT480" s="47"/>
      <c r="BU480" s="47"/>
      <c r="BV480" s="47"/>
      <c r="BW480" s="47"/>
      <c r="BX480" s="47"/>
      <c r="BY480" s="47"/>
      <c r="BZ480" s="47"/>
      <c r="CA480" s="47"/>
      <c r="CB480" s="47"/>
      <c r="CC480" s="47"/>
      <c r="CD480" s="47"/>
      <c r="CE480" s="47"/>
      <c r="CF480" s="47"/>
      <c r="CG480" s="47"/>
      <c r="CH480" s="47"/>
      <c r="CI480" s="47"/>
      <c r="CJ480" s="47"/>
      <c r="CK480" s="47"/>
      <c r="CL480" s="47"/>
      <c r="CM480" s="47"/>
      <c r="CN480" s="47"/>
      <c r="CO480" s="47"/>
      <c r="CP480" s="47"/>
      <c r="CQ480" s="47"/>
      <c r="CR480" s="47"/>
      <c r="CS480" s="47"/>
      <c r="CT480" s="47"/>
      <c r="CU480" s="47"/>
      <c r="CV480" s="47"/>
      <c r="CW480" s="47"/>
      <c r="CX480" s="47"/>
      <c r="CY480" s="47"/>
      <c r="CZ480" s="47"/>
      <c r="DA480" s="47"/>
      <c r="DB480" s="47"/>
      <c r="DC480" s="47"/>
      <c r="DD480" s="47"/>
      <c r="DE480" s="47"/>
      <c r="DF480" s="47"/>
      <c r="DG480" s="47"/>
      <c r="DH480" s="47"/>
      <c r="DI480" s="47"/>
      <c r="DJ480" s="47"/>
      <c r="DK480" s="47"/>
      <c r="DL480" s="47"/>
      <c r="DM480" s="47"/>
      <c r="DN480" s="47"/>
      <c r="DO480" s="47"/>
      <c r="DP480" s="47"/>
      <c r="DQ480" s="47"/>
      <c r="DR480" s="47"/>
      <c r="DS480" s="4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  <c r="HG480" s="47"/>
      <c r="HH480" s="47"/>
      <c r="HI480" s="47"/>
      <c r="HJ480" s="47"/>
      <c r="HK480" s="47"/>
      <c r="HL480" s="47"/>
      <c r="HM480" s="47"/>
      <c r="HN480" s="47"/>
      <c r="HO480" s="47"/>
      <c r="HP480" s="47"/>
      <c r="HQ480" s="47"/>
      <c r="HR480" s="47"/>
      <c r="HS480" s="47"/>
    </row>
    <row r="481" spans="1:227" x14ac:dyDescent="0.25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47"/>
      <c r="AL481" s="47"/>
      <c r="AM481" s="47"/>
      <c r="AN481" s="47"/>
      <c r="AO481" s="47"/>
      <c r="AP481" s="47"/>
      <c r="AQ481" s="47"/>
      <c r="AR481" s="47"/>
      <c r="AS481" s="47"/>
      <c r="AT481" s="47"/>
      <c r="AU481" s="47"/>
      <c r="AV481" s="47"/>
      <c r="AW481" s="47"/>
      <c r="AX481" s="47"/>
      <c r="AY481" s="47"/>
      <c r="AZ481" s="47"/>
      <c r="BA481" s="47"/>
      <c r="BB481" s="47"/>
      <c r="BC481" s="47"/>
      <c r="BD481" s="47"/>
      <c r="BE481" s="47"/>
      <c r="BF481" s="47"/>
      <c r="BG481" s="47"/>
      <c r="BH481" s="47"/>
      <c r="BI481" s="47"/>
      <c r="BJ481" s="47"/>
      <c r="BK481" s="47"/>
      <c r="BL481" s="47"/>
      <c r="BM481" s="47"/>
      <c r="BN481" s="47"/>
      <c r="BO481" s="47"/>
      <c r="BP481" s="47"/>
      <c r="BQ481" s="47"/>
      <c r="BR481" s="47"/>
      <c r="BS481" s="47"/>
      <c r="BT481" s="47"/>
      <c r="BU481" s="47"/>
      <c r="BV481" s="47"/>
      <c r="BW481" s="47"/>
      <c r="BX481" s="47"/>
      <c r="BY481" s="47"/>
      <c r="BZ481" s="47"/>
      <c r="CA481" s="47"/>
      <c r="CB481" s="47"/>
      <c r="CC481" s="47"/>
      <c r="CD481" s="47"/>
      <c r="CE481" s="47"/>
      <c r="CF481" s="47"/>
      <c r="CG481" s="47"/>
      <c r="CH481" s="47"/>
      <c r="CI481" s="47"/>
      <c r="CJ481" s="47"/>
      <c r="CK481" s="47"/>
      <c r="CL481" s="47"/>
      <c r="CM481" s="47"/>
      <c r="CN481" s="47"/>
      <c r="CO481" s="47"/>
      <c r="CP481" s="47"/>
      <c r="CQ481" s="47"/>
      <c r="CR481" s="47"/>
      <c r="CS481" s="47"/>
      <c r="CT481" s="47"/>
      <c r="CU481" s="47"/>
      <c r="CV481" s="47"/>
      <c r="CW481" s="47"/>
      <c r="CX481" s="47"/>
      <c r="CY481" s="47"/>
      <c r="CZ481" s="47"/>
      <c r="DA481" s="47"/>
      <c r="DB481" s="47"/>
      <c r="DC481" s="47"/>
      <c r="DD481" s="47"/>
      <c r="DE481" s="47"/>
      <c r="DF481" s="47"/>
      <c r="DG481" s="47"/>
      <c r="DH481" s="47"/>
      <c r="DI481" s="47"/>
      <c r="DJ481" s="47"/>
      <c r="DK481" s="47"/>
      <c r="DL481" s="47"/>
      <c r="DM481" s="47"/>
      <c r="DN481" s="47"/>
      <c r="DO481" s="47"/>
      <c r="DP481" s="47"/>
      <c r="DQ481" s="47"/>
      <c r="DR481" s="47"/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</row>
    <row r="482" spans="1:227" x14ac:dyDescent="0.25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47"/>
      <c r="AL482" s="47"/>
      <c r="AM482" s="47"/>
      <c r="AN482" s="47"/>
      <c r="AO482" s="47"/>
      <c r="AP482" s="47"/>
      <c r="AQ482" s="47"/>
      <c r="AR482" s="47"/>
      <c r="AS482" s="47"/>
      <c r="AT482" s="47"/>
      <c r="AU482" s="47"/>
      <c r="AV482" s="47"/>
      <c r="AW482" s="47"/>
      <c r="AX482" s="47"/>
      <c r="AY482" s="47"/>
      <c r="AZ482" s="47"/>
      <c r="BA482" s="47"/>
      <c r="BB482" s="47"/>
      <c r="BC482" s="47"/>
      <c r="BD482" s="47"/>
      <c r="BE482" s="47"/>
      <c r="BF482" s="47"/>
      <c r="BG482" s="47"/>
      <c r="BH482" s="47"/>
      <c r="BI482" s="47"/>
      <c r="BJ482" s="47"/>
      <c r="BK482" s="47"/>
      <c r="BL482" s="47"/>
      <c r="BM482" s="47"/>
      <c r="BN482" s="47"/>
      <c r="BO482" s="47"/>
      <c r="BP482" s="47"/>
      <c r="BQ482" s="47"/>
      <c r="BR482" s="47"/>
      <c r="BS482" s="47"/>
      <c r="BT482" s="47"/>
      <c r="BU482" s="47"/>
      <c r="BV482" s="47"/>
      <c r="BW482" s="47"/>
      <c r="BX482" s="47"/>
      <c r="BY482" s="47"/>
      <c r="BZ482" s="47"/>
      <c r="CA482" s="47"/>
      <c r="CB482" s="47"/>
      <c r="CC482" s="47"/>
      <c r="CD482" s="47"/>
      <c r="CE482" s="47"/>
      <c r="CF482" s="47"/>
      <c r="CG482" s="47"/>
      <c r="CH482" s="47"/>
      <c r="CI482" s="47"/>
      <c r="CJ482" s="47"/>
      <c r="CK482" s="47"/>
      <c r="CL482" s="47"/>
      <c r="CM482" s="47"/>
      <c r="CN482" s="47"/>
      <c r="CO482" s="47"/>
      <c r="CP482" s="47"/>
      <c r="CQ482" s="47"/>
      <c r="CR482" s="47"/>
      <c r="CS482" s="47"/>
      <c r="CT482" s="47"/>
      <c r="CU482" s="47"/>
      <c r="CV482" s="47"/>
      <c r="CW482" s="47"/>
      <c r="CX482" s="47"/>
      <c r="CY482" s="47"/>
      <c r="CZ482" s="47"/>
      <c r="DA482" s="47"/>
      <c r="DB482" s="47"/>
      <c r="DC482" s="47"/>
      <c r="DD482" s="47"/>
      <c r="DE482" s="47"/>
      <c r="DF482" s="47"/>
      <c r="DG482" s="47"/>
      <c r="DH482" s="47"/>
      <c r="DI482" s="47"/>
      <c r="DJ482" s="47"/>
      <c r="DK482" s="47"/>
      <c r="DL482" s="47"/>
      <c r="DM482" s="47"/>
      <c r="DN482" s="47"/>
      <c r="DO482" s="47"/>
      <c r="DP482" s="47"/>
      <c r="DQ482" s="47"/>
      <c r="DR482" s="47"/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</row>
    <row r="483" spans="1:227" x14ac:dyDescent="0.25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47"/>
      <c r="AL483" s="47"/>
      <c r="AM483" s="47"/>
      <c r="AN483" s="47"/>
      <c r="AO483" s="47"/>
      <c r="AP483" s="47"/>
      <c r="AQ483" s="47"/>
      <c r="AR483" s="47"/>
      <c r="AS483" s="47"/>
      <c r="AT483" s="47"/>
      <c r="AU483" s="47"/>
      <c r="AV483" s="47"/>
      <c r="AW483" s="47"/>
      <c r="AX483" s="47"/>
      <c r="AY483" s="47"/>
      <c r="AZ483" s="47"/>
      <c r="BA483" s="47"/>
      <c r="BB483" s="47"/>
      <c r="BC483" s="47"/>
      <c r="BD483" s="47"/>
      <c r="BE483" s="47"/>
      <c r="BF483" s="47"/>
      <c r="BG483" s="47"/>
      <c r="BH483" s="47"/>
      <c r="BI483" s="47"/>
      <c r="BJ483" s="47"/>
      <c r="BK483" s="47"/>
      <c r="BL483" s="47"/>
      <c r="BM483" s="47"/>
      <c r="BN483" s="47"/>
      <c r="BO483" s="47"/>
      <c r="BP483" s="47"/>
      <c r="BQ483" s="47"/>
      <c r="BR483" s="47"/>
      <c r="BS483" s="47"/>
      <c r="BT483" s="47"/>
      <c r="BU483" s="47"/>
      <c r="BV483" s="47"/>
      <c r="BW483" s="47"/>
      <c r="BX483" s="47"/>
      <c r="BY483" s="47"/>
      <c r="BZ483" s="47"/>
      <c r="CA483" s="47"/>
      <c r="CB483" s="47"/>
      <c r="CC483" s="47"/>
      <c r="CD483" s="47"/>
      <c r="CE483" s="47"/>
      <c r="CF483" s="47"/>
      <c r="CG483" s="47"/>
      <c r="CH483" s="47"/>
      <c r="CI483" s="47"/>
      <c r="CJ483" s="47"/>
      <c r="CK483" s="47"/>
      <c r="CL483" s="47"/>
      <c r="CM483" s="47"/>
      <c r="CN483" s="47"/>
      <c r="CO483" s="47"/>
      <c r="CP483" s="47"/>
      <c r="CQ483" s="47"/>
      <c r="CR483" s="47"/>
      <c r="CS483" s="47"/>
      <c r="CT483" s="47"/>
      <c r="CU483" s="47"/>
      <c r="CV483" s="47"/>
      <c r="CW483" s="47"/>
      <c r="CX483" s="47"/>
      <c r="CY483" s="47"/>
      <c r="CZ483" s="47"/>
      <c r="DA483" s="47"/>
      <c r="DB483" s="47"/>
      <c r="DC483" s="47"/>
      <c r="DD483" s="47"/>
      <c r="DE483" s="47"/>
      <c r="DF483" s="47"/>
      <c r="DG483" s="47"/>
      <c r="DH483" s="47"/>
      <c r="DI483" s="47"/>
      <c r="DJ483" s="47"/>
      <c r="DK483" s="47"/>
      <c r="DL483" s="47"/>
      <c r="DM483" s="47"/>
      <c r="DN483" s="47"/>
      <c r="DO483" s="47"/>
      <c r="DP483" s="47"/>
      <c r="DQ483" s="47"/>
      <c r="DR483" s="47"/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</row>
    <row r="484" spans="1:227" x14ac:dyDescent="0.25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47"/>
      <c r="AL484" s="47"/>
      <c r="AM484" s="47"/>
      <c r="AN484" s="47"/>
      <c r="AO484" s="47"/>
      <c r="AP484" s="47"/>
      <c r="AQ484" s="47"/>
      <c r="AR484" s="47"/>
      <c r="AS484" s="47"/>
      <c r="AT484" s="47"/>
      <c r="AU484" s="47"/>
      <c r="AV484" s="47"/>
      <c r="AW484" s="47"/>
      <c r="AX484" s="47"/>
      <c r="AY484" s="47"/>
      <c r="AZ484" s="47"/>
      <c r="BA484" s="47"/>
      <c r="BB484" s="47"/>
      <c r="BC484" s="47"/>
      <c r="BD484" s="47"/>
      <c r="BE484" s="47"/>
      <c r="BF484" s="47"/>
      <c r="BG484" s="47"/>
      <c r="BH484" s="47"/>
      <c r="BI484" s="47"/>
      <c r="BJ484" s="47"/>
      <c r="BK484" s="47"/>
      <c r="BL484" s="47"/>
      <c r="BM484" s="47"/>
      <c r="BN484" s="47"/>
      <c r="BO484" s="47"/>
      <c r="BP484" s="47"/>
      <c r="BQ484" s="47"/>
      <c r="BR484" s="47"/>
      <c r="BS484" s="47"/>
      <c r="BT484" s="47"/>
      <c r="BU484" s="47"/>
      <c r="BV484" s="47"/>
      <c r="BW484" s="47"/>
      <c r="BX484" s="47"/>
      <c r="BY484" s="47"/>
      <c r="BZ484" s="47"/>
      <c r="CA484" s="47"/>
      <c r="CB484" s="47"/>
      <c r="CC484" s="47"/>
      <c r="CD484" s="47"/>
      <c r="CE484" s="47"/>
      <c r="CF484" s="47"/>
      <c r="CG484" s="47"/>
      <c r="CH484" s="47"/>
      <c r="CI484" s="47"/>
      <c r="CJ484" s="47"/>
      <c r="CK484" s="47"/>
      <c r="CL484" s="47"/>
      <c r="CM484" s="47"/>
      <c r="CN484" s="47"/>
      <c r="CO484" s="47"/>
      <c r="CP484" s="47"/>
      <c r="CQ484" s="47"/>
      <c r="CR484" s="47"/>
      <c r="CS484" s="47"/>
      <c r="CT484" s="47"/>
      <c r="CU484" s="47"/>
      <c r="CV484" s="47"/>
      <c r="CW484" s="47"/>
      <c r="CX484" s="47"/>
      <c r="CY484" s="47"/>
      <c r="CZ484" s="47"/>
      <c r="DA484" s="47"/>
      <c r="DB484" s="47"/>
      <c r="DC484" s="47"/>
      <c r="DD484" s="47"/>
      <c r="DE484" s="47"/>
      <c r="DF484" s="47"/>
      <c r="DG484" s="47"/>
      <c r="DH484" s="47"/>
      <c r="DI484" s="47"/>
      <c r="DJ484" s="47"/>
      <c r="DK484" s="47"/>
      <c r="DL484" s="47"/>
      <c r="DM484" s="47"/>
      <c r="DN484" s="47"/>
      <c r="DO484" s="47"/>
      <c r="DP484" s="47"/>
      <c r="DQ484" s="47"/>
      <c r="DR484" s="47"/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</row>
    <row r="485" spans="1:227" x14ac:dyDescent="0.25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  <c r="AJ485" s="47"/>
      <c r="AK485" s="47"/>
      <c r="AL485" s="47"/>
      <c r="AM485" s="47"/>
      <c r="AN485" s="47"/>
      <c r="AO485" s="47"/>
      <c r="AP485" s="47"/>
      <c r="AQ485" s="47"/>
      <c r="AR485" s="47"/>
      <c r="AS485" s="47"/>
      <c r="AT485" s="47"/>
      <c r="AU485" s="47"/>
      <c r="AV485" s="47"/>
      <c r="AW485" s="47"/>
      <c r="AX485" s="47"/>
      <c r="AY485" s="47"/>
      <c r="AZ485" s="47"/>
      <c r="BA485" s="47"/>
      <c r="BB485" s="47"/>
      <c r="BC485" s="47"/>
      <c r="BD485" s="47"/>
      <c r="BE485" s="47"/>
      <c r="BF485" s="47"/>
      <c r="BG485" s="47"/>
      <c r="BH485" s="47"/>
      <c r="BI485" s="47"/>
      <c r="BJ485" s="47"/>
      <c r="BK485" s="47"/>
      <c r="BL485" s="47"/>
      <c r="BM485" s="47"/>
      <c r="BN485" s="47"/>
      <c r="BO485" s="47"/>
      <c r="BP485" s="47"/>
      <c r="BQ485" s="47"/>
      <c r="BR485" s="47"/>
      <c r="BS485" s="47"/>
      <c r="BT485" s="47"/>
      <c r="BU485" s="47"/>
      <c r="BV485" s="47"/>
      <c r="BW485" s="47"/>
      <c r="BX485" s="47"/>
      <c r="BY485" s="47"/>
      <c r="BZ485" s="47"/>
      <c r="CA485" s="47"/>
      <c r="CB485" s="47"/>
      <c r="CC485" s="47"/>
      <c r="CD485" s="47"/>
      <c r="CE485" s="47"/>
      <c r="CF485" s="47"/>
      <c r="CG485" s="47"/>
      <c r="CH485" s="47"/>
      <c r="CI485" s="47"/>
      <c r="CJ485" s="47"/>
      <c r="CK485" s="47"/>
      <c r="CL485" s="47"/>
      <c r="CM485" s="47"/>
      <c r="CN485" s="47"/>
      <c r="CO485" s="47"/>
      <c r="CP485" s="4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  <c r="DL485" s="47"/>
      <c r="DM485" s="47"/>
      <c r="DN485" s="47"/>
      <c r="DO485" s="47"/>
      <c r="DP485" s="47"/>
      <c r="DQ485" s="47"/>
      <c r="DR485" s="47"/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</row>
    <row r="486" spans="1:227" x14ac:dyDescent="0.25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  <c r="AJ486" s="47"/>
      <c r="AK486" s="47"/>
      <c r="AL486" s="47"/>
      <c r="AM486" s="47"/>
      <c r="AN486" s="47"/>
      <c r="AO486" s="47"/>
      <c r="AP486" s="47"/>
      <c r="AQ486" s="47"/>
      <c r="AR486" s="47"/>
      <c r="AS486" s="47"/>
      <c r="AT486" s="47"/>
      <c r="AU486" s="47"/>
      <c r="AV486" s="47"/>
      <c r="AW486" s="47"/>
      <c r="AX486" s="47"/>
      <c r="AY486" s="47"/>
      <c r="AZ486" s="47"/>
      <c r="BA486" s="47"/>
      <c r="BB486" s="47"/>
      <c r="BC486" s="47"/>
      <c r="BD486" s="47"/>
      <c r="BE486" s="47"/>
      <c r="BF486" s="47"/>
      <c r="BG486" s="47"/>
      <c r="BH486" s="47"/>
      <c r="BI486" s="47"/>
      <c r="BJ486" s="47"/>
      <c r="BK486" s="47"/>
      <c r="BL486" s="47"/>
      <c r="BM486" s="47"/>
      <c r="BN486" s="47"/>
      <c r="BO486" s="47"/>
      <c r="BP486" s="47"/>
      <c r="BQ486" s="47"/>
      <c r="BR486" s="47"/>
      <c r="BS486" s="47"/>
      <c r="BT486" s="47"/>
      <c r="BU486" s="47"/>
      <c r="BV486" s="47"/>
      <c r="BW486" s="47"/>
      <c r="BX486" s="47"/>
      <c r="BY486" s="47"/>
      <c r="BZ486" s="47"/>
      <c r="CA486" s="47"/>
      <c r="CB486" s="47"/>
      <c r="CC486" s="47"/>
      <c r="CD486" s="47"/>
      <c r="CE486" s="47"/>
      <c r="CF486" s="47"/>
      <c r="CG486" s="47"/>
      <c r="CH486" s="47"/>
      <c r="CI486" s="47"/>
      <c r="CJ486" s="47"/>
      <c r="CK486" s="47"/>
      <c r="CL486" s="47"/>
      <c r="CM486" s="47"/>
      <c r="CN486" s="47"/>
      <c r="CO486" s="47"/>
      <c r="CP486" s="47"/>
      <c r="CQ486" s="47"/>
      <c r="CR486" s="47"/>
      <c r="CS486" s="47"/>
      <c r="CT486" s="47"/>
      <c r="CU486" s="47"/>
      <c r="CV486" s="47"/>
      <c r="CW486" s="47"/>
      <c r="CX486" s="47"/>
      <c r="CY486" s="47"/>
      <c r="CZ486" s="47"/>
      <c r="DA486" s="47"/>
      <c r="DB486" s="47"/>
      <c r="DC486" s="47"/>
      <c r="DD486" s="47"/>
      <c r="DE486" s="47"/>
      <c r="DF486" s="47"/>
      <c r="DG486" s="47"/>
      <c r="DH486" s="47"/>
      <c r="DI486" s="47"/>
      <c r="DJ486" s="47"/>
      <c r="DK486" s="47"/>
      <c r="DL486" s="47"/>
      <c r="DM486" s="47"/>
      <c r="DN486" s="47"/>
      <c r="DO486" s="47"/>
      <c r="DP486" s="47"/>
      <c r="DQ486" s="47"/>
      <c r="DR486" s="47"/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</row>
    <row r="487" spans="1:227" x14ac:dyDescent="0.25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  <c r="AJ487" s="47"/>
      <c r="AK487" s="47"/>
      <c r="AL487" s="47"/>
      <c r="AM487" s="47"/>
      <c r="AN487" s="47"/>
      <c r="AO487" s="47"/>
      <c r="AP487" s="47"/>
      <c r="AQ487" s="47"/>
      <c r="AR487" s="47"/>
      <c r="AS487" s="47"/>
      <c r="AT487" s="47"/>
      <c r="AU487" s="47"/>
      <c r="AV487" s="47"/>
      <c r="AW487" s="47"/>
      <c r="AX487" s="47"/>
      <c r="AY487" s="47"/>
      <c r="AZ487" s="47"/>
      <c r="BA487" s="47"/>
      <c r="BB487" s="47"/>
      <c r="BC487" s="47"/>
      <c r="BD487" s="47"/>
      <c r="BE487" s="47"/>
      <c r="BF487" s="47"/>
      <c r="BG487" s="47"/>
      <c r="BH487" s="47"/>
      <c r="BI487" s="47"/>
      <c r="BJ487" s="47"/>
      <c r="BK487" s="47"/>
      <c r="BL487" s="47"/>
      <c r="BM487" s="47"/>
      <c r="BN487" s="47"/>
      <c r="BO487" s="47"/>
      <c r="BP487" s="47"/>
      <c r="BQ487" s="47"/>
      <c r="BR487" s="47"/>
      <c r="BS487" s="47"/>
      <c r="BT487" s="47"/>
      <c r="BU487" s="47"/>
      <c r="BV487" s="47"/>
      <c r="BW487" s="47"/>
      <c r="BX487" s="47"/>
      <c r="BY487" s="47"/>
      <c r="BZ487" s="47"/>
      <c r="CA487" s="47"/>
      <c r="CB487" s="47"/>
      <c r="CC487" s="47"/>
      <c r="CD487" s="47"/>
      <c r="CE487" s="47"/>
      <c r="CF487" s="47"/>
      <c r="CG487" s="47"/>
      <c r="CH487" s="47"/>
      <c r="CI487" s="47"/>
      <c r="CJ487" s="47"/>
      <c r="CK487" s="47"/>
      <c r="CL487" s="47"/>
      <c r="CM487" s="47"/>
      <c r="CN487" s="47"/>
      <c r="CO487" s="47"/>
      <c r="CP487" s="47"/>
      <c r="CQ487" s="47"/>
      <c r="CR487" s="47"/>
      <c r="CS487" s="47"/>
      <c r="CT487" s="47"/>
      <c r="CU487" s="47"/>
      <c r="CV487" s="47"/>
      <c r="CW487" s="47"/>
      <c r="CX487" s="47"/>
      <c r="CY487" s="47"/>
      <c r="CZ487" s="47"/>
      <c r="DA487" s="47"/>
      <c r="DB487" s="47"/>
      <c r="DC487" s="47"/>
      <c r="DD487" s="47"/>
      <c r="DE487" s="47"/>
      <c r="DF487" s="47"/>
      <c r="DG487" s="47"/>
      <c r="DH487" s="47"/>
      <c r="DI487" s="47"/>
      <c r="DJ487" s="47"/>
      <c r="DK487" s="47"/>
      <c r="DL487" s="47"/>
      <c r="DM487" s="47"/>
      <c r="DN487" s="47"/>
      <c r="DO487" s="47"/>
      <c r="DP487" s="47"/>
      <c r="DQ487" s="47"/>
      <c r="DR487" s="47"/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</row>
    <row r="488" spans="1:227" x14ac:dyDescent="0.25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47"/>
      <c r="AL488" s="47"/>
      <c r="AM488" s="47"/>
      <c r="AN488" s="47"/>
      <c r="AO488" s="47"/>
      <c r="AP488" s="47"/>
      <c r="AQ488" s="47"/>
      <c r="AR488" s="47"/>
      <c r="AS488" s="47"/>
      <c r="AT488" s="47"/>
      <c r="AU488" s="47"/>
      <c r="AV488" s="47"/>
      <c r="AW488" s="47"/>
      <c r="AX488" s="47"/>
      <c r="AY488" s="47"/>
      <c r="AZ488" s="47"/>
      <c r="BA488" s="47"/>
      <c r="BB488" s="47"/>
      <c r="BC488" s="47"/>
      <c r="BD488" s="47"/>
      <c r="BE488" s="47"/>
      <c r="BF488" s="47"/>
      <c r="BG488" s="47"/>
      <c r="BH488" s="47"/>
      <c r="BI488" s="47"/>
      <c r="BJ488" s="47"/>
      <c r="BK488" s="47"/>
      <c r="BL488" s="47"/>
      <c r="BM488" s="47"/>
      <c r="BN488" s="47"/>
      <c r="BO488" s="47"/>
      <c r="BP488" s="47"/>
      <c r="BQ488" s="47"/>
      <c r="BR488" s="47"/>
      <c r="BS488" s="47"/>
      <c r="BT488" s="47"/>
      <c r="BU488" s="47"/>
      <c r="BV488" s="47"/>
      <c r="BW488" s="47"/>
      <c r="BX488" s="47"/>
      <c r="BY488" s="47"/>
      <c r="BZ488" s="47"/>
      <c r="CA488" s="47"/>
      <c r="CB488" s="47"/>
      <c r="CC488" s="47"/>
      <c r="CD488" s="47"/>
      <c r="CE488" s="47"/>
      <c r="CF488" s="47"/>
      <c r="CG488" s="47"/>
      <c r="CH488" s="47"/>
      <c r="CI488" s="47"/>
      <c r="CJ488" s="47"/>
      <c r="CK488" s="47"/>
      <c r="CL488" s="47"/>
      <c r="CM488" s="47"/>
      <c r="CN488" s="47"/>
      <c r="CO488" s="47"/>
      <c r="CP488" s="47"/>
      <c r="CQ488" s="47"/>
      <c r="CR488" s="47"/>
      <c r="CS488" s="47"/>
      <c r="CT488" s="47"/>
      <c r="CU488" s="47"/>
      <c r="CV488" s="47"/>
      <c r="CW488" s="47"/>
      <c r="CX488" s="47"/>
      <c r="CY488" s="47"/>
      <c r="CZ488" s="47"/>
      <c r="DA488" s="47"/>
      <c r="DB488" s="47"/>
      <c r="DC488" s="47"/>
      <c r="DD488" s="47"/>
      <c r="DE488" s="47"/>
      <c r="DF488" s="47"/>
      <c r="DG488" s="47"/>
      <c r="DH488" s="47"/>
      <c r="DI488" s="47"/>
      <c r="DJ488" s="47"/>
      <c r="DK488" s="47"/>
      <c r="DL488" s="47"/>
      <c r="DM488" s="47"/>
      <c r="DN488" s="47"/>
      <c r="DO488" s="47"/>
      <c r="DP488" s="47"/>
      <c r="DQ488" s="47"/>
      <c r="DR488" s="47"/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</row>
    <row r="489" spans="1:227" x14ac:dyDescent="0.25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47"/>
      <c r="AL489" s="47"/>
      <c r="AM489" s="47"/>
      <c r="AN489" s="47"/>
      <c r="AO489" s="47"/>
      <c r="AP489" s="47"/>
      <c r="AQ489" s="47"/>
      <c r="AR489" s="47"/>
      <c r="AS489" s="47"/>
      <c r="AT489" s="47"/>
      <c r="AU489" s="47"/>
      <c r="AV489" s="47"/>
      <c r="AW489" s="47"/>
      <c r="AX489" s="47"/>
      <c r="AY489" s="47"/>
      <c r="AZ489" s="47"/>
      <c r="BA489" s="47"/>
      <c r="BB489" s="47"/>
      <c r="BC489" s="47"/>
      <c r="BD489" s="47"/>
      <c r="BE489" s="47"/>
      <c r="BF489" s="47"/>
      <c r="BG489" s="47"/>
      <c r="BH489" s="47"/>
      <c r="BI489" s="47"/>
      <c r="BJ489" s="47"/>
      <c r="BK489" s="47"/>
      <c r="BL489" s="47"/>
      <c r="BM489" s="47"/>
      <c r="BN489" s="47"/>
      <c r="BO489" s="47"/>
      <c r="BP489" s="47"/>
      <c r="BQ489" s="47"/>
      <c r="BR489" s="47"/>
      <c r="BS489" s="47"/>
      <c r="BT489" s="47"/>
      <c r="BU489" s="47"/>
      <c r="BV489" s="47"/>
      <c r="BW489" s="47"/>
      <c r="BX489" s="47"/>
      <c r="BY489" s="47"/>
      <c r="BZ489" s="47"/>
      <c r="CA489" s="47"/>
      <c r="CB489" s="47"/>
      <c r="CC489" s="47"/>
      <c r="CD489" s="47"/>
      <c r="CE489" s="47"/>
      <c r="CF489" s="47"/>
      <c r="CG489" s="47"/>
      <c r="CH489" s="47"/>
      <c r="CI489" s="47"/>
      <c r="CJ489" s="47"/>
      <c r="CK489" s="47"/>
      <c r="CL489" s="47"/>
      <c r="CM489" s="47"/>
      <c r="CN489" s="47"/>
      <c r="CO489" s="47"/>
      <c r="CP489" s="4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</row>
    <row r="490" spans="1:227" x14ac:dyDescent="0.25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47"/>
      <c r="AL490" s="47"/>
      <c r="AM490" s="47"/>
      <c r="AN490" s="47"/>
      <c r="AO490" s="47"/>
      <c r="AP490" s="47"/>
      <c r="AQ490" s="47"/>
      <c r="AR490" s="47"/>
      <c r="AS490" s="47"/>
      <c r="AT490" s="47"/>
      <c r="AU490" s="47"/>
      <c r="AV490" s="47"/>
      <c r="AW490" s="47"/>
      <c r="AX490" s="47"/>
      <c r="AY490" s="47"/>
      <c r="AZ490" s="47"/>
      <c r="BA490" s="47"/>
      <c r="BB490" s="47"/>
      <c r="BC490" s="47"/>
      <c r="BD490" s="47"/>
      <c r="BE490" s="47"/>
      <c r="BF490" s="47"/>
      <c r="BG490" s="47"/>
      <c r="BH490" s="47"/>
      <c r="BI490" s="47"/>
      <c r="BJ490" s="47"/>
      <c r="BK490" s="47"/>
      <c r="BL490" s="47"/>
      <c r="BM490" s="47"/>
      <c r="BN490" s="47"/>
      <c r="BO490" s="47"/>
      <c r="BP490" s="47"/>
      <c r="BQ490" s="47"/>
      <c r="BR490" s="47"/>
      <c r="BS490" s="47"/>
      <c r="BT490" s="47"/>
      <c r="BU490" s="47"/>
      <c r="BV490" s="47"/>
      <c r="BW490" s="47"/>
      <c r="BX490" s="47"/>
      <c r="BY490" s="47"/>
      <c r="BZ490" s="47"/>
      <c r="CA490" s="47"/>
      <c r="CB490" s="47"/>
      <c r="CC490" s="47"/>
      <c r="CD490" s="47"/>
      <c r="CE490" s="47"/>
      <c r="CF490" s="47"/>
      <c r="CG490" s="47"/>
      <c r="CH490" s="47"/>
      <c r="CI490" s="47"/>
      <c r="CJ490" s="47"/>
      <c r="CK490" s="47"/>
      <c r="CL490" s="47"/>
      <c r="CM490" s="47"/>
      <c r="CN490" s="47"/>
      <c r="CO490" s="47"/>
      <c r="CP490" s="47"/>
      <c r="CQ490" s="47"/>
      <c r="CR490" s="47"/>
      <c r="CS490" s="47"/>
      <c r="CT490" s="47"/>
      <c r="CU490" s="47"/>
      <c r="CV490" s="47"/>
      <c r="CW490" s="47"/>
      <c r="CX490" s="47"/>
      <c r="CY490" s="47"/>
      <c r="CZ490" s="47"/>
      <c r="DA490" s="47"/>
      <c r="DB490" s="47"/>
      <c r="DC490" s="47"/>
      <c r="DD490" s="47"/>
      <c r="DE490" s="47"/>
      <c r="DF490" s="47"/>
      <c r="DG490" s="47"/>
      <c r="DH490" s="47"/>
      <c r="DI490" s="47"/>
      <c r="DJ490" s="47"/>
      <c r="DK490" s="47"/>
      <c r="DL490" s="47"/>
      <c r="DM490" s="47"/>
      <c r="DN490" s="47"/>
      <c r="DO490" s="47"/>
      <c r="DP490" s="47"/>
      <c r="DQ490" s="47"/>
      <c r="DR490" s="47"/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</row>
    <row r="491" spans="1:227" x14ac:dyDescent="0.25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  <c r="AJ491" s="47"/>
      <c r="AK491" s="47"/>
      <c r="AL491" s="47"/>
      <c r="AM491" s="47"/>
      <c r="AN491" s="47"/>
      <c r="AO491" s="47"/>
      <c r="AP491" s="47"/>
      <c r="AQ491" s="47"/>
      <c r="AR491" s="47"/>
      <c r="AS491" s="47"/>
      <c r="AT491" s="47"/>
      <c r="AU491" s="47"/>
      <c r="AV491" s="47"/>
      <c r="AW491" s="47"/>
      <c r="AX491" s="47"/>
      <c r="AY491" s="47"/>
      <c r="AZ491" s="47"/>
      <c r="BA491" s="47"/>
      <c r="BB491" s="47"/>
      <c r="BC491" s="47"/>
      <c r="BD491" s="47"/>
      <c r="BE491" s="47"/>
      <c r="BF491" s="47"/>
      <c r="BG491" s="47"/>
      <c r="BH491" s="47"/>
      <c r="BI491" s="47"/>
      <c r="BJ491" s="47"/>
      <c r="BK491" s="47"/>
      <c r="BL491" s="47"/>
      <c r="BM491" s="47"/>
      <c r="BN491" s="47"/>
      <c r="BO491" s="47"/>
      <c r="BP491" s="47"/>
      <c r="BQ491" s="47"/>
      <c r="BR491" s="47"/>
      <c r="BS491" s="47"/>
      <c r="BT491" s="47"/>
      <c r="BU491" s="47"/>
      <c r="BV491" s="47"/>
      <c r="BW491" s="47"/>
      <c r="BX491" s="47"/>
      <c r="BY491" s="47"/>
      <c r="BZ491" s="47"/>
      <c r="CA491" s="47"/>
      <c r="CB491" s="47"/>
      <c r="CC491" s="47"/>
      <c r="CD491" s="47"/>
      <c r="CE491" s="47"/>
      <c r="CF491" s="47"/>
      <c r="CG491" s="47"/>
      <c r="CH491" s="47"/>
      <c r="CI491" s="47"/>
      <c r="CJ491" s="47"/>
      <c r="CK491" s="47"/>
      <c r="CL491" s="47"/>
      <c r="CM491" s="47"/>
      <c r="CN491" s="47"/>
      <c r="CO491" s="47"/>
      <c r="CP491" s="47"/>
      <c r="CQ491" s="47"/>
      <c r="CR491" s="47"/>
      <c r="CS491" s="47"/>
      <c r="CT491" s="47"/>
      <c r="CU491" s="47"/>
      <c r="CV491" s="47"/>
      <c r="CW491" s="47"/>
      <c r="CX491" s="47"/>
      <c r="CY491" s="47"/>
      <c r="CZ491" s="47"/>
      <c r="DA491" s="47"/>
      <c r="DB491" s="47"/>
      <c r="DC491" s="47"/>
      <c r="DD491" s="47"/>
      <c r="DE491" s="47"/>
      <c r="DF491" s="47"/>
      <c r="DG491" s="47"/>
      <c r="DH491" s="47"/>
      <c r="DI491" s="47"/>
      <c r="DJ491" s="47"/>
      <c r="DK491" s="47"/>
      <c r="DL491" s="47"/>
      <c r="DM491" s="47"/>
      <c r="DN491" s="47"/>
      <c r="DO491" s="47"/>
      <c r="DP491" s="47"/>
      <c r="DQ491" s="47"/>
      <c r="DR491" s="47"/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</row>
    <row r="492" spans="1:227" x14ac:dyDescent="0.25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  <c r="AJ492" s="47"/>
      <c r="AK492" s="47"/>
      <c r="AL492" s="47"/>
      <c r="AM492" s="47"/>
      <c r="AN492" s="47"/>
      <c r="AO492" s="47"/>
      <c r="AP492" s="47"/>
      <c r="AQ492" s="47"/>
      <c r="AR492" s="47"/>
      <c r="AS492" s="47"/>
      <c r="AT492" s="47"/>
      <c r="AU492" s="47"/>
      <c r="AV492" s="47"/>
      <c r="AW492" s="47"/>
      <c r="AX492" s="47"/>
      <c r="AY492" s="47"/>
      <c r="AZ492" s="47"/>
      <c r="BA492" s="47"/>
      <c r="BB492" s="47"/>
      <c r="BC492" s="47"/>
      <c r="BD492" s="47"/>
      <c r="BE492" s="47"/>
      <c r="BF492" s="47"/>
      <c r="BG492" s="47"/>
      <c r="BH492" s="47"/>
      <c r="BI492" s="47"/>
      <c r="BJ492" s="47"/>
      <c r="BK492" s="47"/>
      <c r="BL492" s="47"/>
      <c r="BM492" s="47"/>
      <c r="BN492" s="47"/>
      <c r="BO492" s="47"/>
      <c r="BP492" s="47"/>
      <c r="BQ492" s="47"/>
      <c r="BR492" s="47"/>
      <c r="BS492" s="47"/>
      <c r="BT492" s="47"/>
      <c r="BU492" s="47"/>
      <c r="BV492" s="47"/>
      <c r="BW492" s="47"/>
      <c r="BX492" s="47"/>
      <c r="BY492" s="47"/>
      <c r="BZ492" s="47"/>
      <c r="CA492" s="47"/>
      <c r="CB492" s="47"/>
      <c r="CC492" s="47"/>
      <c r="CD492" s="47"/>
      <c r="CE492" s="47"/>
      <c r="CF492" s="47"/>
      <c r="CG492" s="47"/>
      <c r="CH492" s="47"/>
      <c r="CI492" s="47"/>
      <c r="CJ492" s="47"/>
      <c r="CK492" s="47"/>
      <c r="CL492" s="47"/>
      <c r="CM492" s="47"/>
      <c r="CN492" s="47"/>
      <c r="CO492" s="47"/>
      <c r="CP492" s="47"/>
      <c r="CQ492" s="47"/>
      <c r="CR492" s="47"/>
      <c r="CS492" s="47"/>
      <c r="CT492" s="47"/>
      <c r="CU492" s="47"/>
      <c r="CV492" s="47"/>
      <c r="CW492" s="47"/>
      <c r="CX492" s="47"/>
      <c r="CY492" s="47"/>
      <c r="CZ492" s="47"/>
      <c r="DA492" s="47"/>
      <c r="DB492" s="47"/>
      <c r="DC492" s="47"/>
      <c r="DD492" s="47"/>
      <c r="DE492" s="47"/>
      <c r="DF492" s="47"/>
      <c r="DG492" s="47"/>
      <c r="DH492" s="47"/>
      <c r="DI492" s="47"/>
      <c r="DJ492" s="47"/>
      <c r="DK492" s="47"/>
      <c r="DL492" s="47"/>
      <c r="DM492" s="47"/>
      <c r="DN492" s="47"/>
      <c r="DO492" s="47"/>
      <c r="DP492" s="47"/>
      <c r="DQ492" s="47"/>
      <c r="DR492" s="47"/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</row>
    <row r="493" spans="1:227" x14ac:dyDescent="0.25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47"/>
      <c r="AL493" s="47"/>
      <c r="AM493" s="47"/>
      <c r="AN493" s="47"/>
      <c r="AO493" s="47"/>
      <c r="AP493" s="47"/>
      <c r="AQ493" s="47"/>
      <c r="AR493" s="47"/>
      <c r="AS493" s="47"/>
      <c r="AT493" s="47"/>
      <c r="AU493" s="47"/>
      <c r="AV493" s="47"/>
      <c r="AW493" s="47"/>
      <c r="AX493" s="47"/>
      <c r="AY493" s="47"/>
      <c r="AZ493" s="47"/>
      <c r="BA493" s="47"/>
      <c r="BB493" s="47"/>
      <c r="BC493" s="47"/>
      <c r="BD493" s="47"/>
      <c r="BE493" s="47"/>
      <c r="BF493" s="47"/>
      <c r="BG493" s="47"/>
      <c r="BH493" s="47"/>
      <c r="BI493" s="47"/>
      <c r="BJ493" s="47"/>
      <c r="BK493" s="47"/>
      <c r="BL493" s="47"/>
      <c r="BM493" s="47"/>
      <c r="BN493" s="47"/>
      <c r="BO493" s="47"/>
      <c r="BP493" s="47"/>
      <c r="BQ493" s="47"/>
      <c r="BR493" s="47"/>
      <c r="BS493" s="47"/>
      <c r="BT493" s="47"/>
      <c r="BU493" s="47"/>
      <c r="BV493" s="47"/>
      <c r="BW493" s="47"/>
      <c r="BX493" s="47"/>
      <c r="BY493" s="47"/>
      <c r="BZ493" s="47"/>
      <c r="CA493" s="47"/>
      <c r="CB493" s="47"/>
      <c r="CC493" s="47"/>
      <c r="CD493" s="47"/>
      <c r="CE493" s="47"/>
      <c r="CF493" s="47"/>
      <c r="CG493" s="47"/>
      <c r="CH493" s="47"/>
      <c r="CI493" s="47"/>
      <c r="CJ493" s="47"/>
      <c r="CK493" s="47"/>
      <c r="CL493" s="47"/>
      <c r="CM493" s="47"/>
      <c r="CN493" s="47"/>
      <c r="CO493" s="47"/>
      <c r="CP493" s="47"/>
      <c r="CQ493" s="47"/>
      <c r="CR493" s="47"/>
      <c r="CS493" s="47"/>
      <c r="CT493" s="47"/>
      <c r="CU493" s="47"/>
      <c r="CV493" s="47"/>
      <c r="CW493" s="47"/>
      <c r="CX493" s="47"/>
      <c r="CY493" s="47"/>
      <c r="CZ493" s="47"/>
      <c r="DA493" s="47"/>
      <c r="DB493" s="47"/>
      <c r="DC493" s="47"/>
      <c r="DD493" s="47"/>
      <c r="DE493" s="47"/>
      <c r="DF493" s="47"/>
      <c r="DG493" s="47"/>
      <c r="DH493" s="47"/>
      <c r="DI493" s="47"/>
      <c r="DJ493" s="47"/>
      <c r="DK493" s="47"/>
      <c r="DL493" s="47"/>
      <c r="DM493" s="47"/>
      <c r="DN493" s="47"/>
      <c r="DO493" s="47"/>
      <c r="DP493" s="47"/>
      <c r="DQ493" s="47"/>
      <c r="DR493" s="47"/>
      <c r="DS493" s="4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  <c r="HG493" s="47"/>
      <c r="HH493" s="47"/>
      <c r="HI493" s="47"/>
      <c r="HJ493" s="47"/>
      <c r="HK493" s="47"/>
      <c r="HL493" s="47"/>
      <c r="HM493" s="47"/>
      <c r="HN493" s="47"/>
      <c r="HO493" s="47"/>
      <c r="HP493" s="47"/>
      <c r="HQ493" s="47"/>
      <c r="HR493" s="47"/>
      <c r="HS493" s="47"/>
    </row>
    <row r="494" spans="1:227" x14ac:dyDescent="0.25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47"/>
      <c r="AL494" s="47"/>
      <c r="AM494" s="47"/>
      <c r="AN494" s="47"/>
      <c r="AO494" s="47"/>
      <c r="AP494" s="47"/>
      <c r="AQ494" s="47"/>
      <c r="AR494" s="47"/>
      <c r="AS494" s="47"/>
      <c r="AT494" s="47"/>
      <c r="AU494" s="47"/>
      <c r="AV494" s="47"/>
      <c r="AW494" s="47"/>
      <c r="AX494" s="47"/>
      <c r="AY494" s="47"/>
      <c r="AZ494" s="47"/>
      <c r="BA494" s="47"/>
      <c r="BB494" s="47"/>
      <c r="BC494" s="47"/>
      <c r="BD494" s="47"/>
      <c r="BE494" s="47"/>
      <c r="BF494" s="47"/>
      <c r="BG494" s="47"/>
      <c r="BH494" s="47"/>
      <c r="BI494" s="47"/>
      <c r="BJ494" s="47"/>
      <c r="BK494" s="47"/>
      <c r="BL494" s="47"/>
      <c r="BM494" s="47"/>
      <c r="BN494" s="47"/>
      <c r="BO494" s="47"/>
      <c r="BP494" s="47"/>
      <c r="BQ494" s="47"/>
      <c r="BR494" s="47"/>
      <c r="BS494" s="47"/>
      <c r="BT494" s="47"/>
      <c r="BU494" s="47"/>
      <c r="BV494" s="47"/>
      <c r="BW494" s="47"/>
      <c r="BX494" s="47"/>
      <c r="BY494" s="47"/>
      <c r="BZ494" s="47"/>
      <c r="CA494" s="47"/>
      <c r="CB494" s="47"/>
      <c r="CC494" s="47"/>
      <c r="CD494" s="47"/>
      <c r="CE494" s="47"/>
      <c r="CF494" s="47"/>
      <c r="CG494" s="47"/>
      <c r="CH494" s="47"/>
      <c r="CI494" s="47"/>
      <c r="CJ494" s="47"/>
      <c r="CK494" s="47"/>
      <c r="CL494" s="47"/>
      <c r="CM494" s="47"/>
      <c r="CN494" s="47"/>
      <c r="CO494" s="47"/>
      <c r="CP494" s="47"/>
      <c r="CQ494" s="47"/>
      <c r="CR494" s="47"/>
      <c r="CS494" s="47"/>
      <c r="CT494" s="47"/>
      <c r="CU494" s="47"/>
      <c r="CV494" s="47"/>
      <c r="CW494" s="47"/>
      <c r="CX494" s="47"/>
      <c r="CY494" s="47"/>
      <c r="CZ494" s="47"/>
      <c r="DA494" s="47"/>
      <c r="DB494" s="47"/>
      <c r="DC494" s="47"/>
      <c r="DD494" s="47"/>
      <c r="DE494" s="47"/>
      <c r="DF494" s="47"/>
      <c r="DG494" s="47"/>
      <c r="DH494" s="47"/>
      <c r="DI494" s="47"/>
      <c r="DJ494" s="47"/>
      <c r="DK494" s="47"/>
      <c r="DL494" s="47"/>
      <c r="DM494" s="47"/>
      <c r="DN494" s="47"/>
      <c r="DO494" s="47"/>
      <c r="DP494" s="47"/>
      <c r="DQ494" s="47"/>
      <c r="DR494" s="47"/>
      <c r="DS494" s="4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  <c r="HG494" s="47"/>
      <c r="HH494" s="47"/>
      <c r="HI494" s="47"/>
      <c r="HJ494" s="47"/>
      <c r="HK494" s="47"/>
      <c r="HL494" s="47"/>
      <c r="HM494" s="47"/>
      <c r="HN494" s="47"/>
      <c r="HO494" s="47"/>
      <c r="HP494" s="47"/>
      <c r="HQ494" s="47"/>
      <c r="HR494" s="47"/>
      <c r="HS494" s="47"/>
    </row>
    <row r="495" spans="1:227" x14ac:dyDescent="0.25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  <c r="AJ495" s="47"/>
      <c r="AK495" s="47"/>
      <c r="AL495" s="47"/>
      <c r="AM495" s="47"/>
      <c r="AN495" s="47"/>
      <c r="AO495" s="47"/>
      <c r="AP495" s="47"/>
      <c r="AQ495" s="47"/>
      <c r="AR495" s="47"/>
      <c r="AS495" s="47"/>
      <c r="AT495" s="47"/>
      <c r="AU495" s="47"/>
      <c r="AV495" s="47"/>
      <c r="AW495" s="47"/>
      <c r="AX495" s="47"/>
      <c r="AY495" s="47"/>
      <c r="AZ495" s="47"/>
      <c r="BA495" s="47"/>
      <c r="BB495" s="47"/>
      <c r="BC495" s="47"/>
      <c r="BD495" s="47"/>
      <c r="BE495" s="47"/>
      <c r="BF495" s="47"/>
      <c r="BG495" s="47"/>
      <c r="BH495" s="47"/>
      <c r="BI495" s="47"/>
      <c r="BJ495" s="47"/>
      <c r="BK495" s="47"/>
      <c r="BL495" s="47"/>
      <c r="BM495" s="47"/>
      <c r="BN495" s="47"/>
      <c r="BO495" s="47"/>
      <c r="BP495" s="47"/>
      <c r="BQ495" s="47"/>
      <c r="BR495" s="47"/>
      <c r="BS495" s="47"/>
      <c r="BT495" s="47"/>
      <c r="BU495" s="47"/>
      <c r="BV495" s="47"/>
      <c r="BW495" s="47"/>
      <c r="BX495" s="47"/>
      <c r="BY495" s="47"/>
      <c r="BZ495" s="47"/>
      <c r="CA495" s="47"/>
      <c r="CB495" s="47"/>
      <c r="CC495" s="47"/>
      <c r="CD495" s="47"/>
      <c r="CE495" s="47"/>
      <c r="CF495" s="47"/>
      <c r="CG495" s="47"/>
      <c r="CH495" s="47"/>
      <c r="CI495" s="47"/>
      <c r="CJ495" s="47"/>
      <c r="CK495" s="47"/>
      <c r="CL495" s="47"/>
      <c r="CM495" s="47"/>
      <c r="CN495" s="47"/>
      <c r="CO495" s="47"/>
      <c r="CP495" s="47"/>
      <c r="CQ495" s="47"/>
      <c r="CR495" s="47"/>
      <c r="CS495" s="47"/>
      <c r="CT495" s="47"/>
      <c r="CU495" s="47"/>
      <c r="CV495" s="47"/>
      <c r="CW495" s="47"/>
      <c r="CX495" s="47"/>
      <c r="CY495" s="47"/>
      <c r="CZ495" s="47"/>
      <c r="DA495" s="47"/>
      <c r="DB495" s="47"/>
      <c r="DC495" s="47"/>
      <c r="DD495" s="47"/>
      <c r="DE495" s="47"/>
      <c r="DF495" s="47"/>
      <c r="DG495" s="47"/>
      <c r="DH495" s="47"/>
      <c r="DI495" s="47"/>
      <c r="DJ495" s="47"/>
      <c r="DK495" s="47"/>
      <c r="DL495" s="47"/>
      <c r="DM495" s="47"/>
      <c r="DN495" s="47"/>
      <c r="DO495" s="47"/>
      <c r="DP495" s="47"/>
      <c r="DQ495" s="47"/>
      <c r="DR495" s="47"/>
      <c r="DS495" s="4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  <c r="HG495" s="47"/>
      <c r="HH495" s="47"/>
      <c r="HI495" s="47"/>
      <c r="HJ495" s="47"/>
      <c r="HK495" s="47"/>
      <c r="HL495" s="47"/>
      <c r="HM495" s="47"/>
      <c r="HN495" s="47"/>
      <c r="HO495" s="47"/>
      <c r="HP495" s="47"/>
      <c r="HQ495" s="47"/>
      <c r="HR495" s="47"/>
      <c r="HS495" s="47"/>
    </row>
    <row r="496" spans="1:227" x14ac:dyDescent="0.25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  <c r="AU496" s="47"/>
      <c r="AV496" s="47"/>
      <c r="AW496" s="47"/>
      <c r="AX496" s="47"/>
      <c r="AY496" s="47"/>
      <c r="AZ496" s="47"/>
      <c r="BA496" s="47"/>
      <c r="BB496" s="47"/>
      <c r="BC496" s="47"/>
      <c r="BD496" s="47"/>
      <c r="BE496" s="47"/>
      <c r="BF496" s="47"/>
      <c r="BG496" s="47"/>
      <c r="BH496" s="47"/>
      <c r="BI496" s="47"/>
      <c r="BJ496" s="47"/>
      <c r="BK496" s="47"/>
      <c r="BL496" s="47"/>
      <c r="BM496" s="47"/>
      <c r="BN496" s="47"/>
      <c r="BO496" s="47"/>
      <c r="BP496" s="47"/>
      <c r="BQ496" s="47"/>
      <c r="BR496" s="47"/>
      <c r="BS496" s="47"/>
      <c r="BT496" s="47"/>
      <c r="BU496" s="47"/>
      <c r="BV496" s="47"/>
      <c r="BW496" s="47"/>
      <c r="BX496" s="47"/>
      <c r="BY496" s="47"/>
      <c r="BZ496" s="47"/>
      <c r="CA496" s="47"/>
      <c r="CB496" s="47"/>
      <c r="CC496" s="47"/>
      <c r="CD496" s="47"/>
      <c r="CE496" s="47"/>
      <c r="CF496" s="47"/>
      <c r="CG496" s="47"/>
      <c r="CH496" s="47"/>
      <c r="CI496" s="47"/>
      <c r="CJ496" s="47"/>
      <c r="CK496" s="47"/>
      <c r="CL496" s="47"/>
      <c r="CM496" s="47"/>
      <c r="CN496" s="47"/>
      <c r="CO496" s="47"/>
      <c r="CP496" s="47"/>
      <c r="CQ496" s="47"/>
      <c r="CR496" s="47"/>
      <c r="CS496" s="47"/>
      <c r="CT496" s="47"/>
      <c r="CU496" s="47"/>
      <c r="CV496" s="47"/>
      <c r="CW496" s="47"/>
      <c r="CX496" s="47"/>
      <c r="CY496" s="47"/>
      <c r="CZ496" s="47"/>
      <c r="DA496" s="47"/>
      <c r="DB496" s="47"/>
      <c r="DC496" s="47"/>
      <c r="DD496" s="47"/>
      <c r="DE496" s="47"/>
      <c r="DF496" s="47"/>
      <c r="DG496" s="47"/>
      <c r="DH496" s="47"/>
      <c r="DI496" s="47"/>
      <c r="DJ496" s="47"/>
      <c r="DK496" s="47"/>
      <c r="DL496" s="47"/>
      <c r="DM496" s="47"/>
      <c r="DN496" s="47"/>
      <c r="DO496" s="47"/>
      <c r="DP496" s="47"/>
      <c r="DQ496" s="47"/>
      <c r="DR496" s="47"/>
      <c r="DS496" s="4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  <c r="HG496" s="47"/>
      <c r="HH496" s="47"/>
      <c r="HI496" s="47"/>
      <c r="HJ496" s="47"/>
      <c r="HK496" s="47"/>
      <c r="HL496" s="47"/>
      <c r="HM496" s="47"/>
      <c r="HN496" s="47"/>
      <c r="HO496" s="47"/>
      <c r="HP496" s="47"/>
      <c r="HQ496" s="47"/>
      <c r="HR496" s="47"/>
      <c r="HS496" s="47"/>
    </row>
    <row r="497" spans="1:227" x14ac:dyDescent="0.25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47"/>
      <c r="AL497" s="47"/>
      <c r="AM497" s="47"/>
      <c r="AN497" s="47"/>
      <c r="AO497" s="47"/>
      <c r="AP497" s="47"/>
      <c r="AQ497" s="47"/>
      <c r="AR497" s="47"/>
      <c r="AS497" s="47"/>
      <c r="AT497" s="47"/>
      <c r="AU497" s="47"/>
      <c r="AV497" s="47"/>
      <c r="AW497" s="47"/>
      <c r="AX497" s="47"/>
      <c r="AY497" s="47"/>
      <c r="AZ497" s="47"/>
      <c r="BA497" s="47"/>
      <c r="BB497" s="47"/>
      <c r="BC497" s="47"/>
      <c r="BD497" s="47"/>
      <c r="BE497" s="47"/>
      <c r="BF497" s="47"/>
      <c r="BG497" s="47"/>
      <c r="BH497" s="47"/>
      <c r="BI497" s="47"/>
      <c r="BJ497" s="47"/>
      <c r="BK497" s="47"/>
      <c r="BL497" s="47"/>
      <c r="BM497" s="47"/>
      <c r="BN497" s="47"/>
      <c r="BO497" s="47"/>
      <c r="BP497" s="47"/>
      <c r="BQ497" s="47"/>
      <c r="BR497" s="47"/>
      <c r="BS497" s="47"/>
      <c r="BT497" s="47"/>
      <c r="BU497" s="47"/>
      <c r="BV497" s="47"/>
      <c r="BW497" s="47"/>
      <c r="BX497" s="47"/>
      <c r="BY497" s="47"/>
      <c r="BZ497" s="47"/>
      <c r="CA497" s="47"/>
      <c r="CB497" s="47"/>
      <c r="CC497" s="47"/>
      <c r="CD497" s="47"/>
      <c r="CE497" s="47"/>
      <c r="CF497" s="47"/>
      <c r="CG497" s="47"/>
      <c r="CH497" s="47"/>
      <c r="CI497" s="47"/>
      <c r="CJ497" s="47"/>
      <c r="CK497" s="47"/>
      <c r="CL497" s="47"/>
      <c r="CM497" s="47"/>
      <c r="CN497" s="47"/>
      <c r="CO497" s="47"/>
      <c r="CP497" s="47"/>
      <c r="CQ497" s="47"/>
      <c r="CR497" s="47"/>
      <c r="CS497" s="47"/>
      <c r="CT497" s="47"/>
      <c r="CU497" s="47"/>
      <c r="CV497" s="47"/>
      <c r="CW497" s="47"/>
      <c r="CX497" s="47"/>
      <c r="CY497" s="47"/>
      <c r="CZ497" s="47"/>
      <c r="DA497" s="47"/>
      <c r="DB497" s="47"/>
      <c r="DC497" s="47"/>
      <c r="DD497" s="47"/>
      <c r="DE497" s="47"/>
      <c r="DF497" s="47"/>
      <c r="DG497" s="47"/>
      <c r="DH497" s="47"/>
      <c r="DI497" s="47"/>
      <c r="DJ497" s="47"/>
      <c r="DK497" s="47"/>
      <c r="DL497" s="47"/>
      <c r="DM497" s="47"/>
      <c r="DN497" s="47"/>
      <c r="DO497" s="47"/>
      <c r="DP497" s="47"/>
      <c r="DQ497" s="47"/>
      <c r="DR497" s="47"/>
      <c r="DS497" s="4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  <c r="HG497" s="47"/>
      <c r="HH497" s="47"/>
      <c r="HI497" s="47"/>
      <c r="HJ497" s="47"/>
      <c r="HK497" s="47"/>
      <c r="HL497" s="47"/>
      <c r="HM497" s="47"/>
      <c r="HN497" s="47"/>
      <c r="HO497" s="47"/>
      <c r="HP497" s="47"/>
      <c r="HQ497" s="47"/>
      <c r="HR497" s="47"/>
      <c r="HS497" s="47"/>
    </row>
    <row r="498" spans="1:227" x14ac:dyDescent="0.25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47"/>
      <c r="AL498" s="47"/>
      <c r="AM498" s="47"/>
      <c r="AN498" s="47"/>
      <c r="AO498" s="47"/>
      <c r="AP498" s="47"/>
      <c r="AQ498" s="47"/>
      <c r="AR498" s="47"/>
      <c r="AS498" s="47"/>
      <c r="AT498" s="47"/>
      <c r="AU498" s="47"/>
      <c r="AV498" s="47"/>
      <c r="AW498" s="47"/>
      <c r="AX498" s="47"/>
      <c r="AY498" s="47"/>
      <c r="AZ498" s="47"/>
      <c r="BA498" s="47"/>
      <c r="BB498" s="47"/>
      <c r="BC498" s="47"/>
      <c r="BD498" s="47"/>
      <c r="BE498" s="47"/>
      <c r="BF498" s="47"/>
      <c r="BG498" s="47"/>
      <c r="BH498" s="47"/>
      <c r="BI498" s="47"/>
      <c r="BJ498" s="47"/>
      <c r="BK498" s="47"/>
      <c r="BL498" s="47"/>
      <c r="BM498" s="47"/>
      <c r="BN498" s="47"/>
      <c r="BO498" s="47"/>
      <c r="BP498" s="47"/>
      <c r="BQ498" s="47"/>
      <c r="BR498" s="47"/>
      <c r="BS498" s="47"/>
      <c r="BT498" s="47"/>
      <c r="BU498" s="47"/>
      <c r="BV498" s="47"/>
      <c r="BW498" s="47"/>
      <c r="BX498" s="47"/>
      <c r="BY498" s="47"/>
      <c r="BZ498" s="47"/>
      <c r="CA498" s="47"/>
      <c r="CB498" s="47"/>
      <c r="CC498" s="47"/>
      <c r="CD498" s="47"/>
      <c r="CE498" s="47"/>
      <c r="CF498" s="47"/>
      <c r="CG498" s="47"/>
      <c r="CH498" s="47"/>
      <c r="CI498" s="47"/>
      <c r="CJ498" s="47"/>
      <c r="CK498" s="47"/>
      <c r="CL498" s="47"/>
      <c r="CM498" s="47"/>
      <c r="CN498" s="47"/>
      <c r="CO498" s="47"/>
      <c r="CP498" s="47"/>
      <c r="CQ498" s="47"/>
      <c r="CR498" s="47"/>
      <c r="CS498" s="47"/>
      <c r="CT498" s="47"/>
      <c r="CU498" s="47"/>
      <c r="CV498" s="47"/>
      <c r="CW498" s="47"/>
      <c r="CX498" s="47"/>
      <c r="CY498" s="47"/>
      <c r="CZ498" s="47"/>
      <c r="DA498" s="47"/>
      <c r="DB498" s="47"/>
      <c r="DC498" s="47"/>
      <c r="DD498" s="47"/>
      <c r="DE498" s="47"/>
      <c r="DF498" s="47"/>
      <c r="DG498" s="47"/>
      <c r="DH498" s="47"/>
      <c r="DI498" s="47"/>
      <c r="DJ498" s="47"/>
      <c r="DK498" s="47"/>
      <c r="DL498" s="47"/>
      <c r="DM498" s="47"/>
      <c r="DN498" s="47"/>
      <c r="DO498" s="47"/>
      <c r="DP498" s="47"/>
      <c r="DQ498" s="47"/>
      <c r="DR498" s="47"/>
      <c r="DS498" s="4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  <c r="HG498" s="47"/>
      <c r="HH498" s="47"/>
      <c r="HI498" s="47"/>
      <c r="HJ498" s="47"/>
      <c r="HK498" s="47"/>
      <c r="HL498" s="47"/>
      <c r="HM498" s="47"/>
      <c r="HN498" s="47"/>
      <c r="HO498" s="47"/>
      <c r="HP498" s="47"/>
      <c r="HQ498" s="47"/>
      <c r="HR498" s="47"/>
      <c r="HS498" s="47"/>
    </row>
    <row r="499" spans="1:227" x14ac:dyDescent="0.25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  <c r="AJ499" s="47"/>
      <c r="AK499" s="47"/>
      <c r="AL499" s="47"/>
      <c r="AM499" s="47"/>
      <c r="AN499" s="47"/>
      <c r="AO499" s="47"/>
      <c r="AP499" s="47"/>
      <c r="AQ499" s="47"/>
      <c r="AR499" s="47"/>
      <c r="AS499" s="47"/>
      <c r="AT499" s="47"/>
      <c r="AU499" s="47"/>
      <c r="AV499" s="47"/>
      <c r="AW499" s="47"/>
      <c r="AX499" s="47"/>
      <c r="AY499" s="47"/>
      <c r="AZ499" s="47"/>
      <c r="BA499" s="47"/>
      <c r="BB499" s="47"/>
      <c r="BC499" s="47"/>
      <c r="BD499" s="47"/>
      <c r="BE499" s="47"/>
      <c r="BF499" s="47"/>
      <c r="BG499" s="47"/>
      <c r="BH499" s="47"/>
      <c r="BI499" s="47"/>
      <c r="BJ499" s="47"/>
      <c r="BK499" s="47"/>
      <c r="BL499" s="47"/>
      <c r="BM499" s="47"/>
      <c r="BN499" s="47"/>
      <c r="BO499" s="47"/>
      <c r="BP499" s="47"/>
      <c r="BQ499" s="47"/>
      <c r="BR499" s="47"/>
      <c r="BS499" s="47"/>
      <c r="BT499" s="47"/>
      <c r="BU499" s="47"/>
      <c r="BV499" s="47"/>
      <c r="BW499" s="47"/>
      <c r="BX499" s="47"/>
      <c r="BY499" s="47"/>
      <c r="BZ499" s="47"/>
      <c r="CA499" s="47"/>
      <c r="CB499" s="47"/>
      <c r="CC499" s="47"/>
      <c r="CD499" s="47"/>
      <c r="CE499" s="47"/>
      <c r="CF499" s="47"/>
      <c r="CG499" s="47"/>
      <c r="CH499" s="47"/>
      <c r="CI499" s="47"/>
      <c r="CJ499" s="47"/>
      <c r="CK499" s="47"/>
      <c r="CL499" s="47"/>
      <c r="CM499" s="47"/>
      <c r="CN499" s="47"/>
      <c r="CO499" s="47"/>
      <c r="CP499" s="47"/>
      <c r="CQ499" s="47"/>
      <c r="CR499" s="47"/>
      <c r="CS499" s="47"/>
      <c r="CT499" s="47"/>
      <c r="CU499" s="47"/>
      <c r="CV499" s="47"/>
      <c r="CW499" s="47"/>
      <c r="CX499" s="47"/>
      <c r="CY499" s="47"/>
      <c r="CZ499" s="47"/>
      <c r="DA499" s="47"/>
      <c r="DB499" s="47"/>
      <c r="DC499" s="47"/>
      <c r="DD499" s="47"/>
      <c r="DE499" s="47"/>
      <c r="DF499" s="47"/>
      <c r="DG499" s="47"/>
      <c r="DH499" s="47"/>
      <c r="DI499" s="47"/>
      <c r="DJ499" s="47"/>
      <c r="DK499" s="47"/>
      <c r="DL499" s="47"/>
      <c r="DM499" s="47"/>
      <c r="DN499" s="47"/>
      <c r="DO499" s="47"/>
      <c r="DP499" s="47"/>
      <c r="DQ499" s="47"/>
      <c r="DR499" s="47"/>
      <c r="DS499" s="4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  <c r="HG499" s="47"/>
      <c r="HH499" s="47"/>
      <c r="HI499" s="47"/>
      <c r="HJ499" s="47"/>
      <c r="HK499" s="47"/>
      <c r="HL499" s="47"/>
      <c r="HM499" s="47"/>
      <c r="HN499" s="47"/>
      <c r="HO499" s="47"/>
      <c r="HP499" s="47"/>
      <c r="HQ499" s="47"/>
      <c r="HR499" s="47"/>
      <c r="HS499" s="47"/>
    </row>
    <row r="500" spans="1:227" x14ac:dyDescent="0.25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47"/>
      <c r="AL500" s="47"/>
      <c r="AM500" s="47"/>
      <c r="AN500" s="47"/>
      <c r="AO500" s="47"/>
      <c r="AP500" s="47"/>
      <c r="AQ500" s="47"/>
      <c r="AR500" s="47"/>
      <c r="AS500" s="47"/>
      <c r="AT500" s="47"/>
      <c r="AU500" s="47"/>
      <c r="AV500" s="47"/>
      <c r="AW500" s="47"/>
      <c r="AX500" s="47"/>
      <c r="AY500" s="47"/>
      <c r="AZ500" s="47"/>
      <c r="BA500" s="47"/>
      <c r="BB500" s="47"/>
      <c r="BC500" s="47"/>
      <c r="BD500" s="47"/>
      <c r="BE500" s="47"/>
      <c r="BF500" s="47"/>
      <c r="BG500" s="47"/>
      <c r="BH500" s="47"/>
      <c r="BI500" s="47"/>
      <c r="BJ500" s="47"/>
      <c r="BK500" s="47"/>
      <c r="BL500" s="47"/>
      <c r="BM500" s="47"/>
      <c r="BN500" s="47"/>
      <c r="BO500" s="47"/>
      <c r="BP500" s="47"/>
      <c r="BQ500" s="47"/>
      <c r="BR500" s="47"/>
      <c r="BS500" s="47"/>
      <c r="BT500" s="47"/>
      <c r="BU500" s="47"/>
      <c r="BV500" s="47"/>
      <c r="BW500" s="47"/>
      <c r="BX500" s="47"/>
      <c r="BY500" s="47"/>
      <c r="BZ500" s="47"/>
      <c r="CA500" s="47"/>
      <c r="CB500" s="47"/>
      <c r="CC500" s="47"/>
      <c r="CD500" s="47"/>
      <c r="CE500" s="47"/>
      <c r="CF500" s="47"/>
      <c r="CG500" s="47"/>
      <c r="CH500" s="47"/>
      <c r="CI500" s="47"/>
      <c r="CJ500" s="47"/>
      <c r="CK500" s="47"/>
      <c r="CL500" s="47"/>
      <c r="CM500" s="47"/>
      <c r="CN500" s="47"/>
      <c r="CO500" s="47"/>
      <c r="CP500" s="4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</row>
    <row r="501" spans="1:227" x14ac:dyDescent="0.25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  <c r="AJ501" s="47"/>
      <c r="AK501" s="47"/>
      <c r="AL501" s="47"/>
      <c r="AM501" s="47"/>
      <c r="AN501" s="47"/>
      <c r="AO501" s="47"/>
      <c r="AP501" s="47"/>
      <c r="AQ501" s="47"/>
      <c r="AR501" s="47"/>
      <c r="AS501" s="47"/>
      <c r="AT501" s="47"/>
      <c r="AU501" s="47"/>
      <c r="AV501" s="47"/>
      <c r="AW501" s="47"/>
      <c r="AX501" s="47"/>
      <c r="AY501" s="47"/>
      <c r="AZ501" s="47"/>
      <c r="BA501" s="47"/>
      <c r="BB501" s="47"/>
      <c r="BC501" s="47"/>
      <c r="BD501" s="47"/>
      <c r="BE501" s="47"/>
      <c r="BF501" s="47"/>
      <c r="BG501" s="47"/>
      <c r="BH501" s="47"/>
      <c r="BI501" s="47"/>
      <c r="BJ501" s="47"/>
      <c r="BK501" s="47"/>
      <c r="BL501" s="47"/>
      <c r="BM501" s="47"/>
      <c r="BN501" s="47"/>
      <c r="BO501" s="47"/>
      <c r="BP501" s="47"/>
      <c r="BQ501" s="47"/>
      <c r="BR501" s="47"/>
      <c r="BS501" s="47"/>
      <c r="BT501" s="47"/>
      <c r="BU501" s="47"/>
      <c r="BV501" s="47"/>
      <c r="BW501" s="47"/>
      <c r="BX501" s="47"/>
      <c r="BY501" s="47"/>
      <c r="BZ501" s="47"/>
      <c r="CA501" s="47"/>
      <c r="CB501" s="47"/>
      <c r="CC501" s="47"/>
      <c r="CD501" s="47"/>
      <c r="CE501" s="47"/>
      <c r="CF501" s="47"/>
      <c r="CG501" s="47"/>
      <c r="CH501" s="47"/>
      <c r="CI501" s="47"/>
      <c r="CJ501" s="47"/>
      <c r="CK501" s="47"/>
      <c r="CL501" s="47"/>
      <c r="CM501" s="47"/>
      <c r="CN501" s="47"/>
      <c r="CO501" s="47"/>
      <c r="CP501" s="47"/>
      <c r="CQ501" s="47"/>
      <c r="CR501" s="47"/>
      <c r="CS501" s="47"/>
      <c r="CT501" s="47"/>
      <c r="CU501" s="47"/>
      <c r="CV501" s="47"/>
      <c r="CW501" s="47"/>
      <c r="CX501" s="47"/>
      <c r="CY501" s="47"/>
      <c r="CZ501" s="47"/>
      <c r="DA501" s="47"/>
      <c r="DB501" s="47"/>
      <c r="DC501" s="47"/>
      <c r="DD501" s="47"/>
      <c r="DE501" s="47"/>
      <c r="DF501" s="47"/>
      <c r="DG501" s="47"/>
      <c r="DH501" s="47"/>
      <c r="DI501" s="47"/>
      <c r="DJ501" s="47"/>
      <c r="DK501" s="47"/>
      <c r="DL501" s="47"/>
      <c r="DM501" s="47"/>
      <c r="DN501" s="47"/>
      <c r="DO501" s="47"/>
      <c r="DP501" s="47"/>
      <c r="DQ501" s="47"/>
      <c r="DR501" s="47"/>
      <c r="DS501" s="4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  <c r="HG501" s="47"/>
      <c r="HH501" s="47"/>
      <c r="HI501" s="47"/>
      <c r="HJ501" s="47"/>
      <c r="HK501" s="47"/>
      <c r="HL501" s="47"/>
      <c r="HM501" s="47"/>
      <c r="HN501" s="47"/>
      <c r="HO501" s="47"/>
      <c r="HP501" s="47"/>
      <c r="HQ501" s="47"/>
      <c r="HR501" s="47"/>
      <c r="HS501" s="47"/>
    </row>
    <row r="502" spans="1:227" x14ac:dyDescent="0.25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47"/>
      <c r="AL502" s="47"/>
      <c r="AM502" s="47"/>
      <c r="AN502" s="47"/>
      <c r="AO502" s="47"/>
      <c r="AP502" s="47"/>
      <c r="AQ502" s="47"/>
      <c r="AR502" s="47"/>
      <c r="AS502" s="47"/>
      <c r="AT502" s="47"/>
      <c r="AU502" s="47"/>
      <c r="AV502" s="47"/>
      <c r="AW502" s="47"/>
      <c r="AX502" s="47"/>
      <c r="AY502" s="47"/>
      <c r="AZ502" s="47"/>
      <c r="BA502" s="47"/>
      <c r="BB502" s="47"/>
      <c r="BC502" s="47"/>
      <c r="BD502" s="47"/>
      <c r="BE502" s="47"/>
      <c r="BF502" s="47"/>
      <c r="BG502" s="47"/>
      <c r="BH502" s="47"/>
      <c r="BI502" s="47"/>
      <c r="BJ502" s="47"/>
      <c r="BK502" s="47"/>
      <c r="BL502" s="47"/>
      <c r="BM502" s="47"/>
      <c r="BN502" s="47"/>
      <c r="BO502" s="47"/>
      <c r="BP502" s="47"/>
      <c r="BQ502" s="47"/>
      <c r="BR502" s="47"/>
      <c r="BS502" s="47"/>
      <c r="BT502" s="47"/>
      <c r="BU502" s="47"/>
      <c r="BV502" s="47"/>
      <c r="BW502" s="47"/>
      <c r="BX502" s="47"/>
      <c r="BY502" s="47"/>
      <c r="BZ502" s="47"/>
      <c r="CA502" s="47"/>
      <c r="CB502" s="47"/>
      <c r="CC502" s="47"/>
      <c r="CD502" s="47"/>
      <c r="CE502" s="47"/>
      <c r="CF502" s="47"/>
      <c r="CG502" s="47"/>
      <c r="CH502" s="47"/>
      <c r="CI502" s="47"/>
      <c r="CJ502" s="47"/>
      <c r="CK502" s="47"/>
      <c r="CL502" s="47"/>
      <c r="CM502" s="47"/>
      <c r="CN502" s="47"/>
      <c r="CO502" s="47"/>
      <c r="CP502" s="47"/>
      <c r="CQ502" s="47"/>
      <c r="CR502" s="47"/>
      <c r="CS502" s="47"/>
      <c r="CT502" s="47"/>
      <c r="CU502" s="47"/>
      <c r="CV502" s="47"/>
      <c r="CW502" s="47"/>
      <c r="CX502" s="47"/>
      <c r="CY502" s="47"/>
      <c r="CZ502" s="47"/>
      <c r="DA502" s="47"/>
      <c r="DB502" s="47"/>
      <c r="DC502" s="47"/>
      <c r="DD502" s="47"/>
      <c r="DE502" s="47"/>
      <c r="DF502" s="47"/>
      <c r="DG502" s="47"/>
      <c r="DH502" s="47"/>
      <c r="DI502" s="47"/>
      <c r="DJ502" s="47"/>
      <c r="DK502" s="47"/>
      <c r="DL502" s="47"/>
      <c r="DM502" s="47"/>
      <c r="DN502" s="47"/>
      <c r="DO502" s="47"/>
      <c r="DP502" s="47"/>
      <c r="DQ502" s="47"/>
      <c r="DR502" s="47"/>
      <c r="DS502" s="4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  <c r="HG502" s="47"/>
      <c r="HH502" s="47"/>
      <c r="HI502" s="47"/>
      <c r="HJ502" s="47"/>
      <c r="HK502" s="47"/>
      <c r="HL502" s="47"/>
      <c r="HM502" s="47"/>
      <c r="HN502" s="47"/>
      <c r="HO502" s="47"/>
      <c r="HP502" s="47"/>
      <c r="HQ502" s="47"/>
      <c r="HR502" s="47"/>
      <c r="HS502" s="47"/>
    </row>
    <row r="503" spans="1:227" x14ac:dyDescent="0.25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47"/>
      <c r="AL503" s="47"/>
      <c r="AM503" s="47"/>
      <c r="AN503" s="47"/>
      <c r="AO503" s="47"/>
      <c r="AP503" s="47"/>
      <c r="AQ503" s="47"/>
      <c r="AR503" s="47"/>
      <c r="AS503" s="47"/>
      <c r="AT503" s="47"/>
      <c r="AU503" s="47"/>
      <c r="AV503" s="47"/>
      <c r="AW503" s="47"/>
      <c r="AX503" s="47"/>
      <c r="AY503" s="47"/>
      <c r="AZ503" s="47"/>
      <c r="BA503" s="47"/>
      <c r="BB503" s="47"/>
      <c r="BC503" s="47"/>
      <c r="BD503" s="47"/>
      <c r="BE503" s="47"/>
      <c r="BF503" s="47"/>
      <c r="BG503" s="47"/>
      <c r="BH503" s="47"/>
      <c r="BI503" s="47"/>
      <c r="BJ503" s="47"/>
      <c r="BK503" s="47"/>
      <c r="BL503" s="47"/>
      <c r="BM503" s="47"/>
      <c r="BN503" s="47"/>
      <c r="BO503" s="47"/>
      <c r="BP503" s="47"/>
      <c r="BQ503" s="47"/>
      <c r="BR503" s="47"/>
      <c r="BS503" s="47"/>
      <c r="BT503" s="47"/>
      <c r="BU503" s="47"/>
      <c r="BV503" s="47"/>
      <c r="BW503" s="47"/>
      <c r="BX503" s="47"/>
      <c r="BY503" s="47"/>
      <c r="BZ503" s="47"/>
      <c r="CA503" s="47"/>
      <c r="CB503" s="47"/>
      <c r="CC503" s="47"/>
      <c r="CD503" s="47"/>
      <c r="CE503" s="47"/>
      <c r="CF503" s="47"/>
      <c r="CG503" s="47"/>
      <c r="CH503" s="47"/>
      <c r="CI503" s="47"/>
      <c r="CJ503" s="47"/>
      <c r="CK503" s="47"/>
      <c r="CL503" s="47"/>
      <c r="CM503" s="47"/>
      <c r="CN503" s="47"/>
      <c r="CO503" s="47"/>
      <c r="CP503" s="4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</row>
    <row r="504" spans="1:227" x14ac:dyDescent="0.25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  <c r="AJ504" s="47"/>
      <c r="AK504" s="47"/>
      <c r="AL504" s="47"/>
      <c r="AM504" s="47"/>
      <c r="AN504" s="47"/>
      <c r="AO504" s="47"/>
      <c r="AP504" s="47"/>
      <c r="AQ504" s="47"/>
      <c r="AR504" s="47"/>
      <c r="AS504" s="47"/>
      <c r="AT504" s="47"/>
      <c r="AU504" s="47"/>
      <c r="AV504" s="47"/>
      <c r="AW504" s="47"/>
      <c r="AX504" s="47"/>
      <c r="AY504" s="47"/>
      <c r="AZ504" s="47"/>
      <c r="BA504" s="47"/>
      <c r="BB504" s="47"/>
      <c r="BC504" s="47"/>
      <c r="BD504" s="47"/>
      <c r="BE504" s="47"/>
      <c r="BF504" s="47"/>
      <c r="BG504" s="47"/>
      <c r="BH504" s="47"/>
      <c r="BI504" s="47"/>
      <c r="BJ504" s="47"/>
      <c r="BK504" s="47"/>
      <c r="BL504" s="47"/>
      <c r="BM504" s="47"/>
      <c r="BN504" s="47"/>
      <c r="BO504" s="47"/>
      <c r="BP504" s="47"/>
      <c r="BQ504" s="47"/>
      <c r="BR504" s="47"/>
      <c r="BS504" s="47"/>
      <c r="BT504" s="47"/>
      <c r="BU504" s="47"/>
      <c r="BV504" s="47"/>
      <c r="BW504" s="47"/>
      <c r="BX504" s="47"/>
      <c r="BY504" s="47"/>
      <c r="BZ504" s="47"/>
      <c r="CA504" s="47"/>
      <c r="CB504" s="47"/>
      <c r="CC504" s="47"/>
      <c r="CD504" s="47"/>
      <c r="CE504" s="47"/>
      <c r="CF504" s="47"/>
      <c r="CG504" s="47"/>
      <c r="CH504" s="47"/>
      <c r="CI504" s="47"/>
      <c r="CJ504" s="47"/>
      <c r="CK504" s="47"/>
      <c r="CL504" s="47"/>
      <c r="CM504" s="47"/>
      <c r="CN504" s="47"/>
      <c r="CO504" s="47"/>
      <c r="CP504" s="47"/>
      <c r="CQ504" s="47"/>
      <c r="CR504" s="47"/>
      <c r="CS504" s="47"/>
      <c r="CT504" s="47"/>
      <c r="CU504" s="47"/>
      <c r="CV504" s="47"/>
      <c r="CW504" s="47"/>
      <c r="CX504" s="47"/>
      <c r="CY504" s="47"/>
      <c r="CZ504" s="47"/>
      <c r="DA504" s="47"/>
      <c r="DB504" s="47"/>
      <c r="DC504" s="47"/>
      <c r="DD504" s="47"/>
      <c r="DE504" s="47"/>
      <c r="DF504" s="47"/>
      <c r="DG504" s="47"/>
      <c r="DH504" s="47"/>
      <c r="DI504" s="47"/>
      <c r="DJ504" s="47"/>
      <c r="DK504" s="47"/>
      <c r="DL504" s="47"/>
      <c r="DM504" s="47"/>
      <c r="DN504" s="47"/>
      <c r="DO504" s="47"/>
      <c r="DP504" s="47"/>
      <c r="DQ504" s="47"/>
      <c r="DR504" s="47"/>
      <c r="DS504" s="4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  <c r="HG504" s="47"/>
      <c r="HH504" s="47"/>
      <c r="HI504" s="47"/>
      <c r="HJ504" s="47"/>
      <c r="HK504" s="47"/>
      <c r="HL504" s="47"/>
      <c r="HM504" s="47"/>
      <c r="HN504" s="47"/>
      <c r="HO504" s="47"/>
      <c r="HP504" s="47"/>
      <c r="HQ504" s="47"/>
      <c r="HR504" s="47"/>
      <c r="HS504" s="47"/>
    </row>
    <row r="505" spans="1:227" x14ac:dyDescent="0.25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47"/>
      <c r="AL505" s="47"/>
      <c r="AM505" s="47"/>
      <c r="AN505" s="47"/>
      <c r="AO505" s="47"/>
      <c r="AP505" s="47"/>
      <c r="AQ505" s="47"/>
      <c r="AR505" s="47"/>
      <c r="AS505" s="47"/>
      <c r="AT505" s="47"/>
      <c r="AU505" s="47"/>
      <c r="AV505" s="47"/>
      <c r="AW505" s="47"/>
      <c r="AX505" s="47"/>
      <c r="AY505" s="47"/>
      <c r="AZ505" s="47"/>
      <c r="BA505" s="47"/>
      <c r="BB505" s="47"/>
      <c r="BC505" s="47"/>
      <c r="BD505" s="47"/>
      <c r="BE505" s="47"/>
      <c r="BF505" s="47"/>
      <c r="BG505" s="47"/>
      <c r="BH505" s="47"/>
      <c r="BI505" s="47"/>
      <c r="BJ505" s="47"/>
      <c r="BK505" s="47"/>
      <c r="BL505" s="47"/>
      <c r="BM505" s="47"/>
      <c r="BN505" s="47"/>
      <c r="BO505" s="47"/>
      <c r="BP505" s="47"/>
      <c r="BQ505" s="47"/>
      <c r="BR505" s="47"/>
      <c r="BS505" s="47"/>
      <c r="BT505" s="47"/>
      <c r="BU505" s="47"/>
      <c r="BV505" s="47"/>
      <c r="BW505" s="47"/>
      <c r="BX505" s="47"/>
      <c r="BY505" s="47"/>
      <c r="BZ505" s="47"/>
      <c r="CA505" s="47"/>
      <c r="CB505" s="47"/>
      <c r="CC505" s="47"/>
      <c r="CD505" s="47"/>
      <c r="CE505" s="47"/>
      <c r="CF505" s="47"/>
      <c r="CG505" s="47"/>
      <c r="CH505" s="47"/>
      <c r="CI505" s="47"/>
      <c r="CJ505" s="47"/>
      <c r="CK505" s="47"/>
      <c r="CL505" s="47"/>
      <c r="CM505" s="47"/>
      <c r="CN505" s="47"/>
      <c r="CO505" s="47"/>
      <c r="CP505" s="47"/>
      <c r="CQ505" s="47"/>
      <c r="CR505" s="47"/>
      <c r="CS505" s="47"/>
      <c r="CT505" s="47"/>
      <c r="CU505" s="47"/>
      <c r="CV505" s="47"/>
      <c r="CW505" s="47"/>
      <c r="CX505" s="47"/>
      <c r="CY505" s="47"/>
      <c r="CZ505" s="47"/>
      <c r="DA505" s="47"/>
      <c r="DB505" s="47"/>
      <c r="DC505" s="47"/>
      <c r="DD505" s="47"/>
      <c r="DE505" s="47"/>
      <c r="DF505" s="47"/>
      <c r="DG505" s="47"/>
      <c r="DH505" s="47"/>
      <c r="DI505" s="47"/>
      <c r="DJ505" s="47"/>
      <c r="DK505" s="47"/>
      <c r="DL505" s="47"/>
      <c r="DM505" s="47"/>
      <c r="DN505" s="47"/>
      <c r="DO505" s="47"/>
      <c r="DP505" s="47"/>
      <c r="DQ505" s="47"/>
      <c r="DR505" s="47"/>
      <c r="DS505" s="4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  <c r="HG505" s="47"/>
      <c r="HH505" s="47"/>
      <c r="HI505" s="47"/>
      <c r="HJ505" s="47"/>
      <c r="HK505" s="47"/>
      <c r="HL505" s="47"/>
      <c r="HM505" s="47"/>
      <c r="HN505" s="47"/>
      <c r="HO505" s="47"/>
      <c r="HP505" s="47"/>
      <c r="HQ505" s="47"/>
      <c r="HR505" s="47"/>
      <c r="HS505" s="47"/>
    </row>
    <row r="506" spans="1:227" x14ac:dyDescent="0.25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47"/>
      <c r="AL506" s="47"/>
      <c r="AM506" s="47"/>
      <c r="AN506" s="47"/>
      <c r="AO506" s="47"/>
      <c r="AP506" s="47"/>
      <c r="AQ506" s="47"/>
      <c r="AR506" s="47"/>
      <c r="AS506" s="47"/>
      <c r="AT506" s="47"/>
      <c r="AU506" s="47"/>
      <c r="AV506" s="47"/>
      <c r="AW506" s="47"/>
      <c r="AX506" s="47"/>
      <c r="AY506" s="47"/>
      <c r="AZ506" s="47"/>
      <c r="BA506" s="47"/>
      <c r="BB506" s="47"/>
      <c r="BC506" s="47"/>
      <c r="BD506" s="47"/>
      <c r="BE506" s="47"/>
      <c r="BF506" s="47"/>
      <c r="BG506" s="47"/>
      <c r="BH506" s="47"/>
      <c r="BI506" s="47"/>
      <c r="BJ506" s="47"/>
      <c r="BK506" s="47"/>
      <c r="BL506" s="47"/>
      <c r="BM506" s="47"/>
      <c r="BN506" s="47"/>
      <c r="BO506" s="47"/>
      <c r="BP506" s="47"/>
      <c r="BQ506" s="47"/>
      <c r="BR506" s="47"/>
      <c r="BS506" s="47"/>
      <c r="BT506" s="47"/>
      <c r="BU506" s="47"/>
      <c r="BV506" s="47"/>
      <c r="BW506" s="47"/>
      <c r="BX506" s="47"/>
      <c r="BY506" s="47"/>
      <c r="BZ506" s="47"/>
      <c r="CA506" s="47"/>
      <c r="CB506" s="47"/>
      <c r="CC506" s="47"/>
      <c r="CD506" s="47"/>
      <c r="CE506" s="47"/>
      <c r="CF506" s="47"/>
      <c r="CG506" s="47"/>
      <c r="CH506" s="47"/>
      <c r="CI506" s="47"/>
      <c r="CJ506" s="47"/>
      <c r="CK506" s="47"/>
      <c r="CL506" s="47"/>
      <c r="CM506" s="47"/>
      <c r="CN506" s="47"/>
      <c r="CO506" s="47"/>
      <c r="CP506" s="47"/>
      <c r="CQ506" s="47"/>
      <c r="CR506" s="47"/>
      <c r="CS506" s="47"/>
      <c r="CT506" s="47"/>
      <c r="CU506" s="47"/>
      <c r="CV506" s="47"/>
      <c r="CW506" s="47"/>
      <c r="CX506" s="47"/>
      <c r="CY506" s="47"/>
      <c r="CZ506" s="47"/>
      <c r="DA506" s="47"/>
      <c r="DB506" s="47"/>
      <c r="DC506" s="47"/>
      <c r="DD506" s="47"/>
      <c r="DE506" s="47"/>
      <c r="DF506" s="47"/>
      <c r="DG506" s="47"/>
      <c r="DH506" s="47"/>
      <c r="DI506" s="47"/>
      <c r="DJ506" s="47"/>
      <c r="DK506" s="47"/>
      <c r="DL506" s="47"/>
      <c r="DM506" s="47"/>
      <c r="DN506" s="47"/>
      <c r="DO506" s="47"/>
      <c r="DP506" s="47"/>
      <c r="DQ506" s="47"/>
      <c r="DR506" s="47"/>
      <c r="DS506" s="4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  <c r="HG506" s="47"/>
      <c r="HH506" s="47"/>
      <c r="HI506" s="47"/>
      <c r="HJ506" s="47"/>
      <c r="HK506" s="47"/>
      <c r="HL506" s="47"/>
      <c r="HM506" s="47"/>
      <c r="HN506" s="47"/>
      <c r="HO506" s="47"/>
      <c r="HP506" s="47"/>
      <c r="HQ506" s="47"/>
      <c r="HR506" s="47"/>
      <c r="HS506" s="47"/>
    </row>
    <row r="507" spans="1:227" x14ac:dyDescent="0.25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  <c r="AJ507" s="47"/>
      <c r="AK507" s="47"/>
      <c r="AL507" s="47"/>
      <c r="AM507" s="47"/>
      <c r="AN507" s="47"/>
      <c r="AO507" s="47"/>
      <c r="AP507" s="47"/>
      <c r="AQ507" s="47"/>
      <c r="AR507" s="47"/>
      <c r="AS507" s="47"/>
      <c r="AT507" s="47"/>
      <c r="AU507" s="47"/>
      <c r="AV507" s="47"/>
      <c r="AW507" s="47"/>
      <c r="AX507" s="47"/>
      <c r="AY507" s="47"/>
      <c r="AZ507" s="47"/>
      <c r="BA507" s="47"/>
      <c r="BB507" s="47"/>
      <c r="BC507" s="47"/>
      <c r="BD507" s="47"/>
      <c r="BE507" s="47"/>
      <c r="BF507" s="47"/>
      <c r="BG507" s="47"/>
      <c r="BH507" s="47"/>
      <c r="BI507" s="47"/>
      <c r="BJ507" s="47"/>
      <c r="BK507" s="47"/>
      <c r="BL507" s="47"/>
      <c r="BM507" s="47"/>
      <c r="BN507" s="47"/>
      <c r="BO507" s="47"/>
      <c r="BP507" s="47"/>
      <c r="BQ507" s="47"/>
      <c r="BR507" s="47"/>
      <c r="BS507" s="47"/>
      <c r="BT507" s="47"/>
      <c r="BU507" s="47"/>
      <c r="BV507" s="47"/>
      <c r="BW507" s="47"/>
      <c r="BX507" s="47"/>
      <c r="BY507" s="47"/>
      <c r="BZ507" s="47"/>
      <c r="CA507" s="47"/>
      <c r="CB507" s="47"/>
      <c r="CC507" s="47"/>
      <c r="CD507" s="47"/>
      <c r="CE507" s="47"/>
      <c r="CF507" s="47"/>
      <c r="CG507" s="47"/>
      <c r="CH507" s="47"/>
      <c r="CI507" s="47"/>
      <c r="CJ507" s="47"/>
      <c r="CK507" s="47"/>
      <c r="CL507" s="47"/>
      <c r="CM507" s="47"/>
      <c r="CN507" s="47"/>
      <c r="CO507" s="47"/>
      <c r="CP507" s="47"/>
      <c r="CQ507" s="47"/>
      <c r="CR507" s="47"/>
      <c r="CS507" s="47"/>
      <c r="CT507" s="47"/>
      <c r="CU507" s="47"/>
      <c r="CV507" s="47"/>
      <c r="CW507" s="47"/>
      <c r="CX507" s="47"/>
      <c r="CY507" s="47"/>
      <c r="CZ507" s="47"/>
      <c r="DA507" s="47"/>
      <c r="DB507" s="47"/>
      <c r="DC507" s="47"/>
      <c r="DD507" s="47"/>
      <c r="DE507" s="47"/>
      <c r="DF507" s="47"/>
      <c r="DG507" s="47"/>
      <c r="DH507" s="47"/>
      <c r="DI507" s="47"/>
      <c r="DJ507" s="47"/>
      <c r="DK507" s="47"/>
      <c r="DL507" s="47"/>
      <c r="DM507" s="47"/>
      <c r="DN507" s="47"/>
      <c r="DO507" s="47"/>
      <c r="DP507" s="47"/>
      <c r="DQ507" s="47"/>
      <c r="DR507" s="47"/>
      <c r="DS507" s="4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  <c r="HG507" s="47"/>
      <c r="HH507" s="47"/>
      <c r="HI507" s="47"/>
      <c r="HJ507" s="47"/>
      <c r="HK507" s="47"/>
      <c r="HL507" s="47"/>
      <c r="HM507" s="47"/>
      <c r="HN507" s="47"/>
      <c r="HO507" s="47"/>
      <c r="HP507" s="47"/>
      <c r="HQ507" s="47"/>
      <c r="HR507" s="47"/>
      <c r="HS507" s="47"/>
    </row>
    <row r="508" spans="1:227" x14ac:dyDescent="0.25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47"/>
      <c r="AL508" s="47"/>
      <c r="AM508" s="47"/>
      <c r="AN508" s="47"/>
      <c r="AO508" s="47"/>
      <c r="AP508" s="47"/>
      <c r="AQ508" s="47"/>
      <c r="AR508" s="47"/>
      <c r="AS508" s="47"/>
      <c r="AT508" s="47"/>
      <c r="AU508" s="47"/>
      <c r="AV508" s="47"/>
      <c r="AW508" s="47"/>
      <c r="AX508" s="47"/>
      <c r="AY508" s="47"/>
      <c r="AZ508" s="47"/>
      <c r="BA508" s="47"/>
      <c r="BB508" s="47"/>
      <c r="BC508" s="47"/>
      <c r="BD508" s="47"/>
      <c r="BE508" s="47"/>
      <c r="BF508" s="47"/>
      <c r="BG508" s="47"/>
      <c r="BH508" s="47"/>
      <c r="BI508" s="47"/>
      <c r="BJ508" s="47"/>
      <c r="BK508" s="47"/>
      <c r="BL508" s="47"/>
      <c r="BM508" s="47"/>
      <c r="BN508" s="47"/>
      <c r="BO508" s="47"/>
      <c r="BP508" s="47"/>
      <c r="BQ508" s="47"/>
      <c r="BR508" s="47"/>
      <c r="BS508" s="47"/>
      <c r="BT508" s="47"/>
      <c r="BU508" s="47"/>
      <c r="BV508" s="47"/>
      <c r="BW508" s="47"/>
      <c r="BX508" s="47"/>
      <c r="BY508" s="47"/>
      <c r="BZ508" s="47"/>
      <c r="CA508" s="47"/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</row>
    <row r="509" spans="1:227" x14ac:dyDescent="0.25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  <c r="AJ509" s="47"/>
      <c r="AK509" s="47"/>
      <c r="AL509" s="47"/>
      <c r="AM509" s="47"/>
      <c r="AN509" s="47"/>
      <c r="AO509" s="47"/>
      <c r="AP509" s="47"/>
      <c r="AQ509" s="47"/>
      <c r="AR509" s="47"/>
      <c r="AS509" s="47"/>
      <c r="AT509" s="47"/>
      <c r="AU509" s="47"/>
      <c r="AV509" s="47"/>
      <c r="AW509" s="47"/>
      <c r="AX509" s="47"/>
      <c r="AY509" s="47"/>
      <c r="AZ509" s="47"/>
      <c r="BA509" s="47"/>
      <c r="BB509" s="47"/>
      <c r="BC509" s="47"/>
      <c r="BD509" s="47"/>
      <c r="BE509" s="47"/>
      <c r="BF509" s="47"/>
      <c r="BG509" s="47"/>
      <c r="BH509" s="47"/>
      <c r="BI509" s="47"/>
      <c r="BJ509" s="47"/>
      <c r="BK509" s="47"/>
      <c r="BL509" s="47"/>
      <c r="BM509" s="47"/>
      <c r="BN509" s="47"/>
      <c r="BO509" s="47"/>
      <c r="BP509" s="47"/>
      <c r="BQ509" s="47"/>
      <c r="BR509" s="47"/>
      <c r="BS509" s="47"/>
      <c r="BT509" s="47"/>
      <c r="BU509" s="47"/>
      <c r="BV509" s="47"/>
      <c r="BW509" s="47"/>
      <c r="BX509" s="47"/>
      <c r="BY509" s="47"/>
      <c r="BZ509" s="47"/>
      <c r="CA509" s="47"/>
      <c r="CB509" s="47"/>
      <c r="CC509" s="47"/>
      <c r="CD509" s="47"/>
      <c r="CE509" s="47"/>
      <c r="CF509" s="47"/>
      <c r="CG509" s="47"/>
      <c r="CH509" s="47"/>
      <c r="CI509" s="47"/>
      <c r="CJ509" s="47"/>
      <c r="CK509" s="47"/>
      <c r="CL509" s="47"/>
      <c r="CM509" s="47"/>
      <c r="CN509" s="47"/>
      <c r="CO509" s="47"/>
      <c r="CP509" s="47"/>
      <c r="CQ509" s="47"/>
      <c r="CR509" s="47"/>
      <c r="CS509" s="47"/>
      <c r="CT509" s="47"/>
      <c r="CU509" s="47"/>
      <c r="CV509" s="47"/>
      <c r="CW509" s="47"/>
      <c r="CX509" s="47"/>
      <c r="CY509" s="47"/>
      <c r="CZ509" s="47"/>
      <c r="DA509" s="47"/>
      <c r="DB509" s="47"/>
      <c r="DC509" s="47"/>
      <c r="DD509" s="47"/>
      <c r="DE509" s="47"/>
      <c r="DF509" s="47"/>
      <c r="DG509" s="47"/>
      <c r="DH509" s="47"/>
      <c r="DI509" s="47"/>
      <c r="DJ509" s="47"/>
      <c r="DK509" s="47"/>
      <c r="DL509" s="47"/>
      <c r="DM509" s="47"/>
      <c r="DN509" s="47"/>
      <c r="DO509" s="47"/>
      <c r="DP509" s="47"/>
      <c r="DQ509" s="47"/>
      <c r="DR509" s="47"/>
      <c r="DS509" s="4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  <c r="HG509" s="47"/>
      <c r="HH509" s="47"/>
      <c r="HI509" s="47"/>
      <c r="HJ509" s="47"/>
      <c r="HK509" s="47"/>
      <c r="HL509" s="47"/>
      <c r="HM509" s="47"/>
      <c r="HN509" s="47"/>
      <c r="HO509" s="47"/>
      <c r="HP509" s="47"/>
      <c r="HQ509" s="47"/>
      <c r="HR509" s="47"/>
      <c r="HS509" s="47"/>
    </row>
    <row r="510" spans="1:227" x14ac:dyDescent="0.25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47"/>
      <c r="AL510" s="47"/>
      <c r="AM510" s="47"/>
      <c r="AN510" s="47"/>
      <c r="AO510" s="47"/>
      <c r="AP510" s="47"/>
      <c r="AQ510" s="47"/>
      <c r="AR510" s="47"/>
      <c r="AS510" s="47"/>
      <c r="AT510" s="47"/>
      <c r="AU510" s="47"/>
      <c r="AV510" s="47"/>
      <c r="AW510" s="47"/>
      <c r="AX510" s="47"/>
      <c r="AY510" s="47"/>
      <c r="AZ510" s="47"/>
      <c r="BA510" s="47"/>
      <c r="BB510" s="47"/>
      <c r="BC510" s="47"/>
      <c r="BD510" s="47"/>
      <c r="BE510" s="47"/>
      <c r="BF510" s="47"/>
      <c r="BG510" s="47"/>
      <c r="BH510" s="47"/>
      <c r="BI510" s="47"/>
      <c r="BJ510" s="47"/>
      <c r="BK510" s="47"/>
      <c r="BL510" s="47"/>
      <c r="BM510" s="47"/>
      <c r="BN510" s="47"/>
      <c r="BO510" s="47"/>
      <c r="BP510" s="47"/>
      <c r="BQ510" s="47"/>
      <c r="BR510" s="47"/>
      <c r="BS510" s="47"/>
      <c r="BT510" s="47"/>
      <c r="BU510" s="47"/>
      <c r="BV510" s="47"/>
      <c r="BW510" s="47"/>
      <c r="BX510" s="47"/>
      <c r="BY510" s="47"/>
      <c r="BZ510" s="47"/>
      <c r="CA510" s="47"/>
      <c r="CB510" s="47"/>
      <c r="CC510" s="47"/>
      <c r="CD510" s="47"/>
      <c r="CE510" s="47"/>
      <c r="CF510" s="47"/>
      <c r="CG510" s="47"/>
      <c r="CH510" s="47"/>
      <c r="CI510" s="47"/>
      <c r="CJ510" s="47"/>
      <c r="CK510" s="47"/>
      <c r="CL510" s="47"/>
      <c r="CM510" s="47"/>
      <c r="CN510" s="47"/>
      <c r="CO510" s="47"/>
      <c r="CP510" s="4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</row>
    <row r="511" spans="1:227" x14ac:dyDescent="0.25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47"/>
      <c r="AL511" s="47"/>
      <c r="AM511" s="47"/>
      <c r="AN511" s="47"/>
      <c r="AO511" s="47"/>
      <c r="AP511" s="47"/>
      <c r="AQ511" s="47"/>
      <c r="AR511" s="47"/>
      <c r="AS511" s="47"/>
      <c r="AT511" s="47"/>
      <c r="AU511" s="47"/>
      <c r="AV511" s="47"/>
      <c r="AW511" s="47"/>
      <c r="AX511" s="47"/>
      <c r="AY511" s="47"/>
      <c r="AZ511" s="47"/>
      <c r="BA511" s="47"/>
      <c r="BB511" s="47"/>
      <c r="BC511" s="47"/>
      <c r="BD511" s="47"/>
      <c r="BE511" s="47"/>
      <c r="BF511" s="47"/>
      <c r="BG511" s="47"/>
      <c r="BH511" s="47"/>
      <c r="BI511" s="47"/>
      <c r="BJ511" s="47"/>
      <c r="BK511" s="47"/>
      <c r="BL511" s="47"/>
      <c r="BM511" s="47"/>
      <c r="BN511" s="47"/>
      <c r="BO511" s="47"/>
      <c r="BP511" s="47"/>
      <c r="BQ511" s="47"/>
      <c r="BR511" s="47"/>
      <c r="BS511" s="47"/>
      <c r="BT511" s="47"/>
      <c r="BU511" s="47"/>
      <c r="BV511" s="47"/>
      <c r="BW511" s="47"/>
      <c r="BX511" s="47"/>
      <c r="BY511" s="47"/>
      <c r="BZ511" s="47"/>
      <c r="CA511" s="47"/>
      <c r="CB511" s="47"/>
      <c r="CC511" s="47"/>
      <c r="CD511" s="47"/>
      <c r="CE511" s="47"/>
      <c r="CF511" s="47"/>
      <c r="CG511" s="47"/>
      <c r="CH511" s="47"/>
      <c r="CI511" s="47"/>
      <c r="CJ511" s="47"/>
      <c r="CK511" s="47"/>
      <c r="CL511" s="47"/>
      <c r="CM511" s="47"/>
      <c r="CN511" s="47"/>
      <c r="CO511" s="47"/>
      <c r="CP511" s="47"/>
      <c r="CQ511" s="47"/>
      <c r="CR511" s="47"/>
      <c r="CS511" s="47"/>
      <c r="CT511" s="47"/>
      <c r="CU511" s="47"/>
      <c r="CV511" s="47"/>
      <c r="CW511" s="47"/>
      <c r="CX511" s="47"/>
      <c r="CY511" s="47"/>
      <c r="CZ511" s="47"/>
      <c r="DA511" s="47"/>
      <c r="DB511" s="47"/>
      <c r="DC511" s="47"/>
      <c r="DD511" s="47"/>
      <c r="DE511" s="47"/>
      <c r="DF511" s="47"/>
      <c r="DG511" s="47"/>
      <c r="DH511" s="47"/>
      <c r="DI511" s="47"/>
      <c r="DJ511" s="47"/>
      <c r="DK511" s="47"/>
      <c r="DL511" s="47"/>
      <c r="DM511" s="47"/>
      <c r="DN511" s="47"/>
      <c r="DO511" s="47"/>
      <c r="DP511" s="47"/>
      <c r="DQ511" s="47"/>
      <c r="DR511" s="47"/>
      <c r="DS511" s="4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  <c r="HG511" s="47"/>
      <c r="HH511" s="47"/>
      <c r="HI511" s="47"/>
      <c r="HJ511" s="47"/>
      <c r="HK511" s="47"/>
      <c r="HL511" s="47"/>
      <c r="HM511" s="47"/>
      <c r="HN511" s="47"/>
      <c r="HO511" s="47"/>
      <c r="HP511" s="47"/>
      <c r="HQ511" s="47"/>
      <c r="HR511" s="47"/>
      <c r="HS511" s="47"/>
    </row>
    <row r="512" spans="1:227" x14ac:dyDescent="0.25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47"/>
      <c r="AL512" s="47"/>
      <c r="AM512" s="47"/>
      <c r="AN512" s="47"/>
      <c r="AO512" s="47"/>
      <c r="AP512" s="47"/>
      <c r="AQ512" s="47"/>
      <c r="AR512" s="47"/>
      <c r="AS512" s="47"/>
      <c r="AT512" s="47"/>
      <c r="AU512" s="47"/>
      <c r="AV512" s="47"/>
      <c r="AW512" s="47"/>
      <c r="AX512" s="47"/>
      <c r="AY512" s="47"/>
      <c r="AZ512" s="47"/>
      <c r="BA512" s="47"/>
      <c r="BB512" s="47"/>
      <c r="BC512" s="47"/>
      <c r="BD512" s="47"/>
      <c r="BE512" s="47"/>
      <c r="BF512" s="47"/>
      <c r="BG512" s="47"/>
      <c r="BH512" s="47"/>
      <c r="BI512" s="47"/>
      <c r="BJ512" s="47"/>
      <c r="BK512" s="47"/>
      <c r="BL512" s="47"/>
      <c r="BM512" s="47"/>
      <c r="BN512" s="47"/>
      <c r="BO512" s="47"/>
      <c r="BP512" s="47"/>
      <c r="BQ512" s="47"/>
      <c r="BR512" s="47"/>
      <c r="BS512" s="47"/>
      <c r="BT512" s="47"/>
      <c r="BU512" s="47"/>
      <c r="BV512" s="47"/>
      <c r="BW512" s="47"/>
      <c r="BX512" s="47"/>
      <c r="BY512" s="47"/>
      <c r="BZ512" s="47"/>
      <c r="CA512" s="47"/>
      <c r="CB512" s="47"/>
      <c r="CC512" s="47"/>
      <c r="CD512" s="47"/>
      <c r="CE512" s="47"/>
      <c r="CF512" s="47"/>
      <c r="CG512" s="47"/>
      <c r="CH512" s="47"/>
      <c r="CI512" s="47"/>
      <c r="CJ512" s="47"/>
      <c r="CK512" s="47"/>
      <c r="CL512" s="47"/>
      <c r="CM512" s="47"/>
      <c r="CN512" s="47"/>
      <c r="CO512" s="47"/>
      <c r="CP512" s="47"/>
      <c r="CQ512" s="47"/>
      <c r="CR512" s="47"/>
      <c r="CS512" s="47"/>
      <c r="CT512" s="47"/>
      <c r="CU512" s="47"/>
      <c r="CV512" s="47"/>
      <c r="CW512" s="47"/>
      <c r="CX512" s="47"/>
      <c r="CY512" s="47"/>
      <c r="CZ512" s="47"/>
      <c r="DA512" s="47"/>
      <c r="DB512" s="47"/>
      <c r="DC512" s="47"/>
      <c r="DD512" s="47"/>
      <c r="DE512" s="47"/>
      <c r="DF512" s="47"/>
      <c r="DG512" s="47"/>
      <c r="DH512" s="47"/>
      <c r="DI512" s="47"/>
      <c r="DJ512" s="47"/>
      <c r="DK512" s="47"/>
      <c r="DL512" s="47"/>
      <c r="DM512" s="47"/>
      <c r="DN512" s="47"/>
      <c r="DO512" s="47"/>
      <c r="DP512" s="47"/>
      <c r="DQ512" s="47"/>
      <c r="DR512" s="47"/>
      <c r="DS512" s="4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  <c r="HG512" s="47"/>
      <c r="HH512" s="47"/>
      <c r="HI512" s="47"/>
      <c r="HJ512" s="47"/>
      <c r="HK512" s="47"/>
      <c r="HL512" s="47"/>
      <c r="HM512" s="47"/>
      <c r="HN512" s="47"/>
      <c r="HO512" s="47"/>
      <c r="HP512" s="47"/>
      <c r="HQ512" s="47"/>
      <c r="HR512" s="47"/>
      <c r="HS512" s="47"/>
    </row>
    <row r="513" spans="1:227" x14ac:dyDescent="0.25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47"/>
      <c r="AL513" s="47"/>
      <c r="AM513" s="47"/>
      <c r="AN513" s="47"/>
      <c r="AO513" s="47"/>
      <c r="AP513" s="47"/>
      <c r="AQ513" s="47"/>
      <c r="AR513" s="47"/>
      <c r="AS513" s="47"/>
      <c r="AT513" s="47"/>
      <c r="AU513" s="47"/>
      <c r="AV513" s="47"/>
      <c r="AW513" s="47"/>
      <c r="AX513" s="47"/>
      <c r="AY513" s="47"/>
      <c r="AZ513" s="47"/>
      <c r="BA513" s="47"/>
      <c r="BB513" s="47"/>
      <c r="BC513" s="47"/>
      <c r="BD513" s="47"/>
      <c r="BE513" s="47"/>
      <c r="BF513" s="47"/>
      <c r="BG513" s="47"/>
      <c r="BH513" s="47"/>
      <c r="BI513" s="47"/>
      <c r="BJ513" s="47"/>
      <c r="BK513" s="47"/>
      <c r="BL513" s="47"/>
      <c r="BM513" s="47"/>
      <c r="BN513" s="47"/>
      <c r="BO513" s="47"/>
      <c r="BP513" s="47"/>
      <c r="BQ513" s="47"/>
      <c r="BR513" s="47"/>
      <c r="BS513" s="47"/>
      <c r="BT513" s="47"/>
      <c r="BU513" s="47"/>
      <c r="BV513" s="47"/>
      <c r="BW513" s="47"/>
      <c r="BX513" s="47"/>
      <c r="BY513" s="47"/>
      <c r="BZ513" s="47"/>
      <c r="CA513" s="47"/>
      <c r="CB513" s="47"/>
      <c r="CC513" s="47"/>
      <c r="CD513" s="47"/>
      <c r="CE513" s="47"/>
      <c r="CF513" s="47"/>
      <c r="CG513" s="47"/>
      <c r="CH513" s="47"/>
      <c r="CI513" s="47"/>
      <c r="CJ513" s="47"/>
      <c r="CK513" s="47"/>
      <c r="CL513" s="47"/>
      <c r="CM513" s="47"/>
      <c r="CN513" s="47"/>
      <c r="CO513" s="47"/>
      <c r="CP513" s="4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  <c r="DI513" s="47"/>
      <c r="DJ513" s="47"/>
      <c r="DK513" s="47"/>
      <c r="DL513" s="47"/>
      <c r="DM513" s="47"/>
      <c r="DN513" s="47"/>
      <c r="DO513" s="47"/>
      <c r="DP513" s="47"/>
      <c r="DQ513" s="47"/>
      <c r="DR513" s="47"/>
      <c r="DS513" s="4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  <c r="HG513" s="47"/>
      <c r="HH513" s="47"/>
      <c r="HI513" s="47"/>
      <c r="HJ513" s="47"/>
      <c r="HK513" s="47"/>
      <c r="HL513" s="47"/>
      <c r="HM513" s="47"/>
      <c r="HN513" s="47"/>
      <c r="HO513" s="47"/>
      <c r="HP513" s="47"/>
      <c r="HQ513" s="47"/>
      <c r="HR513" s="47"/>
      <c r="HS513" s="47"/>
    </row>
    <row r="514" spans="1:227" x14ac:dyDescent="0.25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47"/>
      <c r="AL514" s="47"/>
      <c r="AM514" s="47"/>
      <c r="AN514" s="47"/>
      <c r="AO514" s="47"/>
      <c r="AP514" s="47"/>
      <c r="AQ514" s="47"/>
      <c r="AR514" s="47"/>
      <c r="AS514" s="47"/>
      <c r="AT514" s="47"/>
      <c r="AU514" s="47"/>
      <c r="AV514" s="47"/>
      <c r="AW514" s="47"/>
      <c r="AX514" s="47"/>
      <c r="AY514" s="47"/>
      <c r="AZ514" s="47"/>
      <c r="BA514" s="47"/>
      <c r="BB514" s="47"/>
      <c r="BC514" s="47"/>
      <c r="BD514" s="47"/>
      <c r="BE514" s="47"/>
      <c r="BF514" s="47"/>
      <c r="BG514" s="47"/>
      <c r="BH514" s="47"/>
      <c r="BI514" s="47"/>
      <c r="BJ514" s="47"/>
      <c r="BK514" s="47"/>
      <c r="BL514" s="47"/>
      <c r="BM514" s="47"/>
      <c r="BN514" s="47"/>
      <c r="BO514" s="47"/>
      <c r="BP514" s="47"/>
      <c r="BQ514" s="47"/>
      <c r="BR514" s="47"/>
      <c r="BS514" s="47"/>
      <c r="BT514" s="47"/>
      <c r="BU514" s="47"/>
      <c r="BV514" s="47"/>
      <c r="BW514" s="47"/>
      <c r="BX514" s="47"/>
      <c r="BY514" s="47"/>
      <c r="BZ514" s="47"/>
      <c r="CA514" s="47"/>
      <c r="CB514" s="47"/>
      <c r="CC514" s="47"/>
      <c r="CD514" s="47"/>
      <c r="CE514" s="47"/>
      <c r="CF514" s="47"/>
      <c r="CG514" s="47"/>
      <c r="CH514" s="47"/>
      <c r="CI514" s="47"/>
      <c r="CJ514" s="47"/>
      <c r="CK514" s="47"/>
      <c r="CL514" s="47"/>
      <c r="CM514" s="47"/>
      <c r="CN514" s="47"/>
      <c r="CO514" s="47"/>
      <c r="CP514" s="47"/>
      <c r="CQ514" s="47"/>
      <c r="CR514" s="47"/>
      <c r="CS514" s="47"/>
      <c r="CT514" s="47"/>
      <c r="CU514" s="47"/>
      <c r="CV514" s="47"/>
      <c r="CW514" s="47"/>
      <c r="CX514" s="47"/>
      <c r="CY514" s="47"/>
      <c r="CZ514" s="47"/>
      <c r="DA514" s="47"/>
      <c r="DB514" s="47"/>
      <c r="DC514" s="47"/>
      <c r="DD514" s="47"/>
      <c r="DE514" s="47"/>
      <c r="DF514" s="47"/>
      <c r="DG514" s="47"/>
      <c r="DH514" s="47"/>
      <c r="DI514" s="47"/>
      <c r="DJ514" s="47"/>
      <c r="DK514" s="47"/>
      <c r="DL514" s="47"/>
      <c r="DM514" s="47"/>
      <c r="DN514" s="47"/>
      <c r="DO514" s="47"/>
      <c r="DP514" s="47"/>
      <c r="DQ514" s="47"/>
      <c r="DR514" s="47"/>
      <c r="DS514" s="4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  <c r="HG514" s="47"/>
      <c r="HH514" s="47"/>
      <c r="HI514" s="47"/>
      <c r="HJ514" s="47"/>
      <c r="HK514" s="47"/>
      <c r="HL514" s="47"/>
      <c r="HM514" s="47"/>
      <c r="HN514" s="47"/>
      <c r="HO514" s="47"/>
      <c r="HP514" s="47"/>
      <c r="HQ514" s="47"/>
      <c r="HR514" s="47"/>
      <c r="HS514" s="47"/>
    </row>
    <row r="515" spans="1:227" x14ac:dyDescent="0.25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47"/>
      <c r="AL515" s="47"/>
      <c r="AM515" s="47"/>
      <c r="AN515" s="47"/>
      <c r="AO515" s="47"/>
      <c r="AP515" s="47"/>
      <c r="AQ515" s="47"/>
      <c r="AR515" s="47"/>
      <c r="AS515" s="47"/>
      <c r="AT515" s="47"/>
      <c r="AU515" s="47"/>
      <c r="AV515" s="47"/>
      <c r="AW515" s="47"/>
      <c r="AX515" s="47"/>
      <c r="AY515" s="47"/>
      <c r="AZ515" s="47"/>
      <c r="BA515" s="47"/>
      <c r="BB515" s="47"/>
      <c r="BC515" s="47"/>
      <c r="BD515" s="47"/>
      <c r="BE515" s="47"/>
      <c r="BF515" s="47"/>
      <c r="BG515" s="47"/>
      <c r="BH515" s="47"/>
      <c r="BI515" s="47"/>
      <c r="BJ515" s="47"/>
      <c r="BK515" s="47"/>
      <c r="BL515" s="47"/>
      <c r="BM515" s="47"/>
      <c r="BN515" s="47"/>
      <c r="BO515" s="47"/>
      <c r="BP515" s="47"/>
      <c r="BQ515" s="47"/>
      <c r="BR515" s="47"/>
      <c r="BS515" s="47"/>
      <c r="BT515" s="47"/>
      <c r="BU515" s="47"/>
      <c r="BV515" s="47"/>
      <c r="BW515" s="47"/>
      <c r="BX515" s="47"/>
      <c r="BY515" s="47"/>
      <c r="BZ515" s="47"/>
      <c r="CA515" s="47"/>
      <c r="CB515" s="47"/>
      <c r="CC515" s="47"/>
      <c r="CD515" s="47"/>
      <c r="CE515" s="47"/>
      <c r="CF515" s="47"/>
      <c r="CG515" s="47"/>
      <c r="CH515" s="47"/>
      <c r="CI515" s="47"/>
      <c r="CJ515" s="47"/>
      <c r="CK515" s="47"/>
      <c r="CL515" s="47"/>
      <c r="CM515" s="47"/>
      <c r="CN515" s="47"/>
      <c r="CO515" s="47"/>
      <c r="CP515" s="4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</row>
    <row r="516" spans="1:227" x14ac:dyDescent="0.25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47"/>
      <c r="AL516" s="47"/>
      <c r="AM516" s="47"/>
      <c r="AN516" s="47"/>
      <c r="AO516" s="47"/>
      <c r="AP516" s="47"/>
      <c r="AQ516" s="47"/>
      <c r="AR516" s="47"/>
      <c r="AS516" s="47"/>
      <c r="AT516" s="47"/>
      <c r="AU516" s="47"/>
      <c r="AV516" s="47"/>
      <c r="AW516" s="47"/>
      <c r="AX516" s="47"/>
      <c r="AY516" s="47"/>
      <c r="AZ516" s="47"/>
      <c r="BA516" s="47"/>
      <c r="BB516" s="47"/>
      <c r="BC516" s="47"/>
      <c r="BD516" s="47"/>
      <c r="BE516" s="47"/>
      <c r="BF516" s="47"/>
      <c r="BG516" s="47"/>
      <c r="BH516" s="47"/>
      <c r="BI516" s="47"/>
      <c r="BJ516" s="47"/>
      <c r="BK516" s="47"/>
      <c r="BL516" s="47"/>
      <c r="BM516" s="47"/>
      <c r="BN516" s="47"/>
      <c r="BO516" s="47"/>
      <c r="BP516" s="47"/>
      <c r="BQ516" s="47"/>
      <c r="BR516" s="47"/>
      <c r="BS516" s="47"/>
      <c r="BT516" s="47"/>
      <c r="BU516" s="47"/>
      <c r="BV516" s="47"/>
      <c r="BW516" s="47"/>
      <c r="BX516" s="47"/>
      <c r="BY516" s="47"/>
      <c r="BZ516" s="47"/>
      <c r="CA516" s="47"/>
      <c r="CB516" s="47"/>
      <c r="CC516" s="47"/>
      <c r="CD516" s="47"/>
      <c r="CE516" s="47"/>
      <c r="CF516" s="47"/>
      <c r="CG516" s="47"/>
      <c r="CH516" s="47"/>
      <c r="CI516" s="47"/>
      <c r="CJ516" s="47"/>
      <c r="CK516" s="47"/>
      <c r="CL516" s="47"/>
      <c r="CM516" s="47"/>
      <c r="CN516" s="47"/>
      <c r="CO516" s="47"/>
      <c r="CP516" s="47"/>
      <c r="CQ516" s="47"/>
      <c r="CR516" s="47"/>
      <c r="CS516" s="47"/>
      <c r="CT516" s="47"/>
      <c r="CU516" s="47"/>
      <c r="CV516" s="47"/>
      <c r="CW516" s="47"/>
      <c r="CX516" s="47"/>
      <c r="CY516" s="47"/>
      <c r="CZ516" s="47"/>
      <c r="DA516" s="47"/>
      <c r="DB516" s="47"/>
      <c r="DC516" s="47"/>
      <c r="DD516" s="47"/>
      <c r="DE516" s="47"/>
      <c r="DF516" s="47"/>
      <c r="DG516" s="47"/>
      <c r="DH516" s="47"/>
      <c r="DI516" s="47"/>
      <c r="DJ516" s="47"/>
      <c r="DK516" s="47"/>
      <c r="DL516" s="47"/>
      <c r="DM516" s="47"/>
      <c r="DN516" s="47"/>
      <c r="DO516" s="47"/>
      <c r="DP516" s="47"/>
      <c r="DQ516" s="47"/>
      <c r="DR516" s="47"/>
      <c r="DS516" s="4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  <c r="HG516" s="47"/>
      <c r="HH516" s="47"/>
      <c r="HI516" s="47"/>
      <c r="HJ516" s="47"/>
      <c r="HK516" s="47"/>
      <c r="HL516" s="47"/>
      <c r="HM516" s="47"/>
      <c r="HN516" s="47"/>
      <c r="HO516" s="47"/>
      <c r="HP516" s="47"/>
      <c r="HQ516" s="47"/>
      <c r="HR516" s="47"/>
      <c r="HS516" s="47"/>
    </row>
    <row r="517" spans="1:227" x14ac:dyDescent="0.25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47"/>
      <c r="AL517" s="47"/>
      <c r="AM517" s="47"/>
      <c r="AN517" s="47"/>
      <c r="AO517" s="47"/>
      <c r="AP517" s="47"/>
      <c r="AQ517" s="47"/>
      <c r="AR517" s="47"/>
      <c r="AS517" s="47"/>
      <c r="AT517" s="47"/>
      <c r="AU517" s="47"/>
      <c r="AV517" s="47"/>
      <c r="AW517" s="47"/>
      <c r="AX517" s="47"/>
      <c r="AY517" s="47"/>
      <c r="AZ517" s="47"/>
      <c r="BA517" s="47"/>
      <c r="BB517" s="47"/>
      <c r="BC517" s="47"/>
      <c r="BD517" s="47"/>
      <c r="BE517" s="47"/>
      <c r="BF517" s="47"/>
      <c r="BG517" s="47"/>
      <c r="BH517" s="47"/>
      <c r="BI517" s="47"/>
      <c r="BJ517" s="47"/>
      <c r="BK517" s="47"/>
      <c r="BL517" s="47"/>
      <c r="BM517" s="47"/>
      <c r="BN517" s="47"/>
      <c r="BO517" s="47"/>
      <c r="BP517" s="47"/>
      <c r="BQ517" s="47"/>
      <c r="BR517" s="47"/>
      <c r="BS517" s="47"/>
      <c r="BT517" s="47"/>
      <c r="BU517" s="47"/>
      <c r="BV517" s="47"/>
      <c r="BW517" s="47"/>
      <c r="BX517" s="47"/>
      <c r="BY517" s="47"/>
      <c r="BZ517" s="47"/>
      <c r="CA517" s="47"/>
      <c r="CB517" s="47"/>
      <c r="CC517" s="47"/>
      <c r="CD517" s="47"/>
      <c r="CE517" s="47"/>
      <c r="CF517" s="47"/>
      <c r="CG517" s="47"/>
      <c r="CH517" s="47"/>
      <c r="CI517" s="47"/>
      <c r="CJ517" s="47"/>
      <c r="CK517" s="47"/>
      <c r="CL517" s="47"/>
      <c r="CM517" s="47"/>
      <c r="CN517" s="47"/>
      <c r="CO517" s="47"/>
      <c r="CP517" s="47"/>
      <c r="CQ517" s="47"/>
      <c r="CR517" s="47"/>
      <c r="CS517" s="47"/>
      <c r="CT517" s="47"/>
      <c r="CU517" s="47"/>
      <c r="CV517" s="47"/>
      <c r="CW517" s="47"/>
      <c r="CX517" s="47"/>
      <c r="CY517" s="47"/>
      <c r="CZ517" s="47"/>
      <c r="DA517" s="47"/>
      <c r="DB517" s="47"/>
      <c r="DC517" s="47"/>
      <c r="DD517" s="47"/>
      <c r="DE517" s="47"/>
      <c r="DF517" s="47"/>
      <c r="DG517" s="47"/>
      <c r="DH517" s="47"/>
      <c r="DI517" s="47"/>
      <c r="DJ517" s="47"/>
      <c r="DK517" s="47"/>
      <c r="DL517" s="47"/>
      <c r="DM517" s="47"/>
      <c r="DN517" s="47"/>
      <c r="DO517" s="47"/>
      <c r="DP517" s="47"/>
      <c r="DQ517" s="47"/>
      <c r="DR517" s="47"/>
      <c r="DS517" s="4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  <c r="HG517" s="47"/>
      <c r="HH517" s="47"/>
      <c r="HI517" s="47"/>
      <c r="HJ517" s="47"/>
      <c r="HK517" s="47"/>
      <c r="HL517" s="47"/>
      <c r="HM517" s="47"/>
      <c r="HN517" s="47"/>
      <c r="HO517" s="47"/>
      <c r="HP517" s="47"/>
      <c r="HQ517" s="47"/>
      <c r="HR517" s="47"/>
      <c r="HS517" s="47"/>
    </row>
    <row r="518" spans="1:227" x14ac:dyDescent="0.25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47"/>
      <c r="AL518" s="47"/>
      <c r="AM518" s="47"/>
      <c r="AN518" s="47"/>
      <c r="AO518" s="47"/>
      <c r="AP518" s="47"/>
      <c r="AQ518" s="47"/>
      <c r="AR518" s="47"/>
      <c r="AS518" s="47"/>
      <c r="AT518" s="47"/>
      <c r="AU518" s="47"/>
      <c r="AV518" s="47"/>
      <c r="AW518" s="47"/>
      <c r="AX518" s="47"/>
      <c r="AY518" s="47"/>
      <c r="AZ518" s="47"/>
      <c r="BA518" s="47"/>
      <c r="BB518" s="47"/>
      <c r="BC518" s="47"/>
      <c r="BD518" s="47"/>
      <c r="BE518" s="47"/>
      <c r="BF518" s="47"/>
      <c r="BG518" s="47"/>
      <c r="BH518" s="47"/>
      <c r="BI518" s="47"/>
      <c r="BJ518" s="47"/>
      <c r="BK518" s="47"/>
      <c r="BL518" s="47"/>
      <c r="BM518" s="47"/>
      <c r="BN518" s="47"/>
      <c r="BO518" s="47"/>
      <c r="BP518" s="47"/>
      <c r="BQ518" s="47"/>
      <c r="BR518" s="47"/>
      <c r="BS518" s="47"/>
      <c r="BT518" s="47"/>
      <c r="BU518" s="47"/>
      <c r="BV518" s="47"/>
      <c r="BW518" s="47"/>
      <c r="BX518" s="47"/>
      <c r="BY518" s="47"/>
      <c r="BZ518" s="47"/>
      <c r="CA518" s="47"/>
      <c r="CB518" s="47"/>
      <c r="CC518" s="47"/>
      <c r="CD518" s="47"/>
      <c r="CE518" s="47"/>
      <c r="CF518" s="47"/>
      <c r="CG518" s="47"/>
      <c r="CH518" s="47"/>
      <c r="CI518" s="47"/>
      <c r="CJ518" s="47"/>
      <c r="CK518" s="47"/>
      <c r="CL518" s="47"/>
      <c r="CM518" s="47"/>
      <c r="CN518" s="47"/>
      <c r="CO518" s="47"/>
      <c r="CP518" s="47"/>
      <c r="CQ518" s="47"/>
      <c r="CR518" s="47"/>
      <c r="CS518" s="47"/>
      <c r="CT518" s="47"/>
      <c r="CU518" s="47"/>
      <c r="CV518" s="47"/>
      <c r="CW518" s="47"/>
      <c r="CX518" s="47"/>
      <c r="CY518" s="47"/>
      <c r="CZ518" s="47"/>
      <c r="DA518" s="47"/>
      <c r="DB518" s="47"/>
      <c r="DC518" s="47"/>
      <c r="DD518" s="47"/>
      <c r="DE518" s="47"/>
      <c r="DF518" s="47"/>
      <c r="DG518" s="47"/>
      <c r="DH518" s="47"/>
      <c r="DI518" s="47"/>
      <c r="DJ518" s="47"/>
      <c r="DK518" s="47"/>
      <c r="DL518" s="47"/>
      <c r="DM518" s="47"/>
      <c r="DN518" s="47"/>
      <c r="DO518" s="47"/>
      <c r="DP518" s="47"/>
      <c r="DQ518" s="47"/>
      <c r="DR518" s="47"/>
      <c r="DS518" s="4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  <c r="HG518" s="47"/>
      <c r="HH518" s="47"/>
      <c r="HI518" s="47"/>
      <c r="HJ518" s="47"/>
      <c r="HK518" s="47"/>
      <c r="HL518" s="47"/>
      <c r="HM518" s="47"/>
      <c r="HN518" s="47"/>
      <c r="HO518" s="47"/>
      <c r="HP518" s="47"/>
      <c r="HQ518" s="47"/>
      <c r="HR518" s="47"/>
      <c r="HS518" s="47"/>
    </row>
    <row r="519" spans="1:227" x14ac:dyDescent="0.25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47"/>
      <c r="AL519" s="47"/>
      <c r="AM519" s="47"/>
      <c r="AN519" s="47"/>
      <c r="AO519" s="47"/>
      <c r="AP519" s="47"/>
      <c r="AQ519" s="47"/>
      <c r="AR519" s="47"/>
      <c r="AS519" s="47"/>
      <c r="AT519" s="47"/>
      <c r="AU519" s="47"/>
      <c r="AV519" s="47"/>
      <c r="AW519" s="47"/>
      <c r="AX519" s="47"/>
      <c r="AY519" s="47"/>
      <c r="AZ519" s="47"/>
      <c r="BA519" s="47"/>
      <c r="BB519" s="47"/>
      <c r="BC519" s="47"/>
      <c r="BD519" s="47"/>
      <c r="BE519" s="47"/>
      <c r="BF519" s="47"/>
      <c r="BG519" s="47"/>
      <c r="BH519" s="47"/>
      <c r="BI519" s="47"/>
      <c r="BJ519" s="47"/>
      <c r="BK519" s="47"/>
      <c r="BL519" s="47"/>
      <c r="BM519" s="47"/>
      <c r="BN519" s="47"/>
      <c r="BO519" s="47"/>
      <c r="BP519" s="47"/>
      <c r="BQ519" s="47"/>
      <c r="BR519" s="47"/>
      <c r="BS519" s="47"/>
      <c r="BT519" s="47"/>
      <c r="BU519" s="47"/>
      <c r="BV519" s="47"/>
      <c r="BW519" s="47"/>
      <c r="BX519" s="47"/>
      <c r="BY519" s="47"/>
      <c r="BZ519" s="47"/>
      <c r="CA519" s="47"/>
      <c r="CB519" s="47"/>
      <c r="CC519" s="47"/>
      <c r="CD519" s="47"/>
      <c r="CE519" s="47"/>
      <c r="CF519" s="47"/>
      <c r="CG519" s="47"/>
      <c r="CH519" s="47"/>
      <c r="CI519" s="47"/>
      <c r="CJ519" s="47"/>
      <c r="CK519" s="47"/>
      <c r="CL519" s="47"/>
      <c r="CM519" s="47"/>
      <c r="CN519" s="47"/>
      <c r="CO519" s="47"/>
      <c r="CP519" s="47"/>
      <c r="CQ519" s="47"/>
      <c r="CR519" s="47"/>
      <c r="CS519" s="47"/>
      <c r="CT519" s="47"/>
      <c r="CU519" s="47"/>
      <c r="CV519" s="47"/>
      <c r="CW519" s="47"/>
      <c r="CX519" s="47"/>
      <c r="CY519" s="47"/>
      <c r="CZ519" s="47"/>
      <c r="DA519" s="47"/>
      <c r="DB519" s="47"/>
      <c r="DC519" s="47"/>
      <c r="DD519" s="47"/>
      <c r="DE519" s="47"/>
      <c r="DF519" s="47"/>
      <c r="DG519" s="47"/>
      <c r="DH519" s="47"/>
      <c r="DI519" s="47"/>
      <c r="DJ519" s="47"/>
      <c r="DK519" s="47"/>
      <c r="DL519" s="47"/>
      <c r="DM519" s="47"/>
      <c r="DN519" s="47"/>
      <c r="DO519" s="47"/>
      <c r="DP519" s="47"/>
      <c r="DQ519" s="47"/>
      <c r="DR519" s="47"/>
      <c r="DS519" s="4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  <c r="HG519" s="47"/>
      <c r="HH519" s="47"/>
      <c r="HI519" s="47"/>
      <c r="HJ519" s="47"/>
      <c r="HK519" s="47"/>
      <c r="HL519" s="47"/>
      <c r="HM519" s="47"/>
      <c r="HN519" s="47"/>
      <c r="HO519" s="47"/>
      <c r="HP519" s="47"/>
      <c r="HQ519" s="47"/>
      <c r="HR519" s="47"/>
      <c r="HS519" s="47"/>
    </row>
    <row r="520" spans="1:227" x14ac:dyDescent="0.25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47"/>
      <c r="AL520" s="47"/>
      <c r="AM520" s="47"/>
      <c r="AN520" s="47"/>
      <c r="AO520" s="47"/>
      <c r="AP520" s="47"/>
      <c r="AQ520" s="47"/>
      <c r="AR520" s="47"/>
      <c r="AS520" s="47"/>
      <c r="AT520" s="47"/>
      <c r="AU520" s="47"/>
      <c r="AV520" s="47"/>
      <c r="AW520" s="47"/>
      <c r="AX520" s="47"/>
      <c r="AY520" s="47"/>
      <c r="AZ520" s="47"/>
      <c r="BA520" s="47"/>
      <c r="BB520" s="47"/>
      <c r="BC520" s="47"/>
      <c r="BD520" s="47"/>
      <c r="BE520" s="47"/>
      <c r="BF520" s="47"/>
      <c r="BG520" s="47"/>
      <c r="BH520" s="47"/>
      <c r="BI520" s="47"/>
      <c r="BJ520" s="47"/>
      <c r="BK520" s="47"/>
      <c r="BL520" s="47"/>
      <c r="BM520" s="47"/>
      <c r="BN520" s="47"/>
      <c r="BO520" s="47"/>
      <c r="BP520" s="47"/>
      <c r="BQ520" s="47"/>
      <c r="BR520" s="47"/>
      <c r="BS520" s="47"/>
      <c r="BT520" s="47"/>
      <c r="BU520" s="47"/>
      <c r="BV520" s="47"/>
      <c r="BW520" s="47"/>
      <c r="BX520" s="47"/>
      <c r="BY520" s="47"/>
      <c r="BZ520" s="47"/>
      <c r="CA520" s="47"/>
      <c r="CB520" s="47"/>
      <c r="CC520" s="47"/>
      <c r="CD520" s="47"/>
      <c r="CE520" s="47"/>
      <c r="CF520" s="47"/>
      <c r="CG520" s="47"/>
      <c r="CH520" s="47"/>
      <c r="CI520" s="47"/>
      <c r="CJ520" s="47"/>
      <c r="CK520" s="47"/>
      <c r="CL520" s="47"/>
      <c r="CM520" s="47"/>
      <c r="CN520" s="47"/>
      <c r="CO520" s="47"/>
      <c r="CP520" s="4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</row>
    <row r="521" spans="1:227" x14ac:dyDescent="0.25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  <c r="AJ521" s="47"/>
      <c r="AK521" s="47"/>
      <c r="AL521" s="47"/>
      <c r="AM521" s="47"/>
      <c r="AN521" s="47"/>
      <c r="AO521" s="47"/>
      <c r="AP521" s="47"/>
      <c r="AQ521" s="47"/>
      <c r="AR521" s="47"/>
      <c r="AS521" s="47"/>
      <c r="AT521" s="47"/>
      <c r="AU521" s="47"/>
      <c r="AV521" s="47"/>
      <c r="AW521" s="47"/>
      <c r="AX521" s="47"/>
      <c r="AY521" s="47"/>
      <c r="AZ521" s="47"/>
      <c r="BA521" s="47"/>
      <c r="BB521" s="47"/>
      <c r="BC521" s="47"/>
      <c r="BD521" s="47"/>
      <c r="BE521" s="47"/>
      <c r="BF521" s="47"/>
      <c r="BG521" s="47"/>
      <c r="BH521" s="47"/>
      <c r="BI521" s="47"/>
      <c r="BJ521" s="47"/>
      <c r="BK521" s="47"/>
      <c r="BL521" s="47"/>
      <c r="BM521" s="47"/>
      <c r="BN521" s="47"/>
      <c r="BO521" s="47"/>
      <c r="BP521" s="47"/>
      <c r="BQ521" s="47"/>
      <c r="BR521" s="47"/>
      <c r="BS521" s="47"/>
      <c r="BT521" s="47"/>
      <c r="BU521" s="47"/>
      <c r="BV521" s="47"/>
      <c r="BW521" s="47"/>
      <c r="BX521" s="47"/>
      <c r="BY521" s="47"/>
      <c r="BZ521" s="47"/>
      <c r="CA521" s="47"/>
      <c r="CB521" s="47"/>
      <c r="CC521" s="47"/>
      <c r="CD521" s="47"/>
      <c r="CE521" s="47"/>
      <c r="CF521" s="47"/>
      <c r="CG521" s="47"/>
      <c r="CH521" s="47"/>
      <c r="CI521" s="47"/>
      <c r="CJ521" s="47"/>
      <c r="CK521" s="47"/>
      <c r="CL521" s="47"/>
      <c r="CM521" s="47"/>
      <c r="CN521" s="47"/>
      <c r="CO521" s="47"/>
      <c r="CP521" s="47"/>
      <c r="CQ521" s="47"/>
      <c r="CR521" s="47"/>
      <c r="CS521" s="47"/>
      <c r="CT521" s="47"/>
      <c r="CU521" s="47"/>
      <c r="CV521" s="47"/>
      <c r="CW521" s="47"/>
      <c r="CX521" s="47"/>
      <c r="CY521" s="47"/>
      <c r="CZ521" s="47"/>
      <c r="DA521" s="47"/>
      <c r="DB521" s="47"/>
      <c r="DC521" s="47"/>
      <c r="DD521" s="47"/>
      <c r="DE521" s="47"/>
      <c r="DF521" s="47"/>
      <c r="DG521" s="47"/>
      <c r="DH521" s="47"/>
      <c r="DI521" s="47"/>
      <c r="DJ521" s="47"/>
      <c r="DK521" s="47"/>
      <c r="DL521" s="47"/>
      <c r="DM521" s="47"/>
      <c r="DN521" s="47"/>
      <c r="DO521" s="47"/>
      <c r="DP521" s="47"/>
      <c r="DQ521" s="47"/>
      <c r="DR521" s="47"/>
      <c r="DS521" s="4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  <c r="HG521" s="47"/>
      <c r="HH521" s="47"/>
      <c r="HI521" s="47"/>
      <c r="HJ521" s="47"/>
      <c r="HK521" s="47"/>
      <c r="HL521" s="47"/>
      <c r="HM521" s="47"/>
      <c r="HN521" s="47"/>
      <c r="HO521" s="47"/>
      <c r="HP521" s="47"/>
      <c r="HQ521" s="47"/>
      <c r="HR521" s="47"/>
      <c r="HS521" s="47"/>
    </row>
    <row r="522" spans="1:227" x14ac:dyDescent="0.25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  <c r="AJ522" s="47"/>
      <c r="AK522" s="47"/>
      <c r="AL522" s="47"/>
      <c r="AM522" s="47"/>
      <c r="AN522" s="47"/>
      <c r="AO522" s="47"/>
      <c r="AP522" s="47"/>
      <c r="AQ522" s="47"/>
      <c r="AR522" s="47"/>
      <c r="AS522" s="47"/>
      <c r="AT522" s="47"/>
      <c r="AU522" s="47"/>
      <c r="AV522" s="47"/>
      <c r="AW522" s="47"/>
      <c r="AX522" s="47"/>
      <c r="AY522" s="47"/>
      <c r="AZ522" s="47"/>
      <c r="BA522" s="47"/>
      <c r="BB522" s="47"/>
      <c r="BC522" s="47"/>
      <c r="BD522" s="47"/>
      <c r="BE522" s="47"/>
      <c r="BF522" s="47"/>
      <c r="BG522" s="47"/>
      <c r="BH522" s="47"/>
      <c r="BI522" s="47"/>
      <c r="BJ522" s="47"/>
      <c r="BK522" s="47"/>
      <c r="BL522" s="47"/>
      <c r="BM522" s="47"/>
      <c r="BN522" s="47"/>
      <c r="BO522" s="47"/>
      <c r="BP522" s="47"/>
      <c r="BQ522" s="47"/>
      <c r="BR522" s="47"/>
      <c r="BS522" s="47"/>
      <c r="BT522" s="47"/>
      <c r="BU522" s="47"/>
      <c r="BV522" s="47"/>
      <c r="BW522" s="47"/>
      <c r="BX522" s="47"/>
      <c r="BY522" s="47"/>
      <c r="BZ522" s="47"/>
      <c r="CA522" s="47"/>
      <c r="CB522" s="47"/>
      <c r="CC522" s="47"/>
      <c r="CD522" s="47"/>
      <c r="CE522" s="47"/>
      <c r="CF522" s="47"/>
      <c r="CG522" s="47"/>
      <c r="CH522" s="47"/>
      <c r="CI522" s="47"/>
      <c r="CJ522" s="47"/>
      <c r="CK522" s="47"/>
      <c r="CL522" s="47"/>
      <c r="CM522" s="47"/>
      <c r="CN522" s="47"/>
      <c r="CO522" s="47"/>
      <c r="CP522" s="47"/>
      <c r="CQ522" s="47"/>
      <c r="CR522" s="47"/>
      <c r="CS522" s="47"/>
      <c r="CT522" s="47"/>
      <c r="CU522" s="47"/>
      <c r="CV522" s="47"/>
      <c r="CW522" s="47"/>
      <c r="CX522" s="47"/>
      <c r="CY522" s="47"/>
      <c r="CZ522" s="47"/>
      <c r="DA522" s="47"/>
      <c r="DB522" s="47"/>
      <c r="DC522" s="47"/>
      <c r="DD522" s="47"/>
      <c r="DE522" s="47"/>
      <c r="DF522" s="47"/>
      <c r="DG522" s="47"/>
      <c r="DH522" s="47"/>
      <c r="DI522" s="47"/>
      <c r="DJ522" s="47"/>
      <c r="DK522" s="47"/>
      <c r="DL522" s="47"/>
      <c r="DM522" s="47"/>
      <c r="DN522" s="47"/>
      <c r="DO522" s="47"/>
      <c r="DP522" s="47"/>
      <c r="DQ522" s="47"/>
      <c r="DR522" s="47"/>
      <c r="DS522" s="4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  <c r="HG522" s="47"/>
      <c r="HH522" s="47"/>
      <c r="HI522" s="47"/>
      <c r="HJ522" s="47"/>
      <c r="HK522" s="47"/>
      <c r="HL522" s="47"/>
      <c r="HM522" s="47"/>
      <c r="HN522" s="47"/>
      <c r="HO522" s="47"/>
      <c r="HP522" s="47"/>
      <c r="HQ522" s="47"/>
      <c r="HR522" s="47"/>
      <c r="HS522" s="47"/>
    </row>
    <row r="523" spans="1:227" x14ac:dyDescent="0.25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  <c r="AJ523" s="47"/>
      <c r="AK523" s="47"/>
      <c r="AL523" s="47"/>
      <c r="AM523" s="47"/>
      <c r="AN523" s="47"/>
      <c r="AO523" s="47"/>
      <c r="AP523" s="47"/>
      <c r="AQ523" s="47"/>
      <c r="AR523" s="47"/>
      <c r="AS523" s="47"/>
      <c r="AT523" s="47"/>
      <c r="AU523" s="47"/>
      <c r="AV523" s="47"/>
      <c r="AW523" s="47"/>
      <c r="AX523" s="47"/>
      <c r="AY523" s="47"/>
      <c r="AZ523" s="47"/>
      <c r="BA523" s="47"/>
      <c r="BB523" s="47"/>
      <c r="BC523" s="47"/>
      <c r="BD523" s="47"/>
      <c r="BE523" s="47"/>
      <c r="BF523" s="47"/>
      <c r="BG523" s="47"/>
      <c r="BH523" s="47"/>
      <c r="BI523" s="47"/>
      <c r="BJ523" s="47"/>
      <c r="BK523" s="47"/>
      <c r="BL523" s="47"/>
      <c r="BM523" s="47"/>
      <c r="BN523" s="47"/>
      <c r="BO523" s="47"/>
      <c r="BP523" s="47"/>
      <c r="BQ523" s="47"/>
      <c r="BR523" s="47"/>
      <c r="BS523" s="47"/>
      <c r="BT523" s="47"/>
      <c r="BU523" s="47"/>
      <c r="BV523" s="47"/>
      <c r="BW523" s="47"/>
      <c r="BX523" s="47"/>
      <c r="BY523" s="47"/>
      <c r="BZ523" s="47"/>
      <c r="CA523" s="47"/>
      <c r="CB523" s="47"/>
      <c r="CC523" s="47"/>
      <c r="CD523" s="47"/>
      <c r="CE523" s="47"/>
      <c r="CF523" s="47"/>
      <c r="CG523" s="47"/>
      <c r="CH523" s="47"/>
      <c r="CI523" s="47"/>
      <c r="CJ523" s="47"/>
      <c r="CK523" s="47"/>
      <c r="CL523" s="47"/>
      <c r="CM523" s="47"/>
      <c r="CN523" s="47"/>
      <c r="CO523" s="47"/>
      <c r="CP523" s="47"/>
      <c r="CQ523" s="47"/>
      <c r="CR523" s="47"/>
      <c r="CS523" s="47"/>
      <c r="CT523" s="47"/>
      <c r="CU523" s="47"/>
      <c r="CV523" s="47"/>
      <c r="CW523" s="47"/>
      <c r="CX523" s="47"/>
      <c r="CY523" s="47"/>
      <c r="CZ523" s="47"/>
      <c r="DA523" s="47"/>
      <c r="DB523" s="47"/>
      <c r="DC523" s="47"/>
      <c r="DD523" s="47"/>
      <c r="DE523" s="47"/>
      <c r="DF523" s="47"/>
      <c r="DG523" s="47"/>
      <c r="DH523" s="47"/>
      <c r="DI523" s="47"/>
      <c r="DJ523" s="47"/>
      <c r="DK523" s="47"/>
      <c r="DL523" s="47"/>
      <c r="DM523" s="47"/>
      <c r="DN523" s="47"/>
      <c r="DO523" s="47"/>
      <c r="DP523" s="47"/>
      <c r="DQ523" s="47"/>
      <c r="DR523" s="47"/>
      <c r="DS523" s="4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  <c r="HG523" s="47"/>
      <c r="HH523" s="47"/>
      <c r="HI523" s="47"/>
      <c r="HJ523" s="47"/>
      <c r="HK523" s="47"/>
      <c r="HL523" s="47"/>
      <c r="HM523" s="47"/>
      <c r="HN523" s="47"/>
      <c r="HO523" s="47"/>
      <c r="HP523" s="47"/>
      <c r="HQ523" s="47"/>
      <c r="HR523" s="47"/>
      <c r="HS523" s="47"/>
    </row>
    <row r="524" spans="1:227" x14ac:dyDescent="0.25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  <c r="AJ524" s="47"/>
      <c r="AK524" s="47"/>
      <c r="AL524" s="47"/>
      <c r="AM524" s="47"/>
      <c r="AN524" s="47"/>
      <c r="AO524" s="47"/>
      <c r="AP524" s="47"/>
      <c r="AQ524" s="47"/>
      <c r="AR524" s="47"/>
      <c r="AS524" s="47"/>
      <c r="AT524" s="47"/>
      <c r="AU524" s="47"/>
      <c r="AV524" s="47"/>
      <c r="AW524" s="47"/>
      <c r="AX524" s="47"/>
      <c r="AY524" s="47"/>
      <c r="AZ524" s="47"/>
      <c r="BA524" s="47"/>
      <c r="BB524" s="47"/>
      <c r="BC524" s="47"/>
      <c r="BD524" s="47"/>
      <c r="BE524" s="47"/>
      <c r="BF524" s="47"/>
      <c r="BG524" s="47"/>
      <c r="BH524" s="47"/>
      <c r="BI524" s="47"/>
      <c r="BJ524" s="47"/>
      <c r="BK524" s="47"/>
      <c r="BL524" s="47"/>
      <c r="BM524" s="47"/>
      <c r="BN524" s="47"/>
      <c r="BO524" s="47"/>
      <c r="BP524" s="47"/>
      <c r="BQ524" s="47"/>
      <c r="BR524" s="47"/>
      <c r="BS524" s="47"/>
      <c r="BT524" s="47"/>
      <c r="BU524" s="47"/>
      <c r="BV524" s="47"/>
      <c r="BW524" s="47"/>
      <c r="BX524" s="47"/>
      <c r="BY524" s="47"/>
      <c r="BZ524" s="47"/>
      <c r="CA524" s="47"/>
      <c r="CB524" s="47"/>
      <c r="CC524" s="47"/>
      <c r="CD524" s="47"/>
      <c r="CE524" s="47"/>
      <c r="CF524" s="47"/>
      <c r="CG524" s="47"/>
      <c r="CH524" s="47"/>
      <c r="CI524" s="47"/>
      <c r="CJ524" s="47"/>
      <c r="CK524" s="47"/>
      <c r="CL524" s="47"/>
      <c r="CM524" s="47"/>
      <c r="CN524" s="47"/>
      <c r="CO524" s="47"/>
      <c r="CP524" s="47"/>
      <c r="CQ524" s="47"/>
      <c r="CR524" s="47"/>
      <c r="CS524" s="47"/>
      <c r="CT524" s="47"/>
      <c r="CU524" s="47"/>
      <c r="CV524" s="47"/>
      <c r="CW524" s="47"/>
      <c r="CX524" s="47"/>
      <c r="CY524" s="47"/>
      <c r="CZ524" s="47"/>
      <c r="DA524" s="47"/>
      <c r="DB524" s="47"/>
      <c r="DC524" s="47"/>
      <c r="DD524" s="47"/>
      <c r="DE524" s="47"/>
      <c r="DF524" s="47"/>
      <c r="DG524" s="47"/>
      <c r="DH524" s="47"/>
      <c r="DI524" s="47"/>
      <c r="DJ524" s="47"/>
      <c r="DK524" s="47"/>
      <c r="DL524" s="47"/>
      <c r="DM524" s="47"/>
      <c r="DN524" s="47"/>
      <c r="DO524" s="47"/>
      <c r="DP524" s="47"/>
      <c r="DQ524" s="47"/>
      <c r="DR524" s="47"/>
      <c r="DS524" s="4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  <c r="HG524" s="47"/>
      <c r="HH524" s="47"/>
      <c r="HI524" s="47"/>
      <c r="HJ524" s="47"/>
      <c r="HK524" s="47"/>
      <c r="HL524" s="47"/>
      <c r="HM524" s="47"/>
      <c r="HN524" s="47"/>
      <c r="HO524" s="47"/>
      <c r="HP524" s="47"/>
      <c r="HQ524" s="47"/>
      <c r="HR524" s="47"/>
      <c r="HS524" s="47"/>
    </row>
    <row r="525" spans="1:227" x14ac:dyDescent="0.25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  <c r="AJ525" s="47"/>
      <c r="AK525" s="47"/>
      <c r="AL525" s="47"/>
      <c r="AM525" s="47"/>
      <c r="AN525" s="47"/>
      <c r="AO525" s="47"/>
      <c r="AP525" s="47"/>
      <c r="AQ525" s="47"/>
      <c r="AR525" s="47"/>
      <c r="AS525" s="47"/>
      <c r="AT525" s="47"/>
      <c r="AU525" s="47"/>
      <c r="AV525" s="47"/>
      <c r="AW525" s="47"/>
      <c r="AX525" s="47"/>
      <c r="AY525" s="47"/>
      <c r="AZ525" s="47"/>
      <c r="BA525" s="47"/>
      <c r="BB525" s="47"/>
      <c r="BC525" s="47"/>
      <c r="BD525" s="47"/>
      <c r="BE525" s="47"/>
      <c r="BF525" s="47"/>
      <c r="BG525" s="47"/>
      <c r="BH525" s="47"/>
      <c r="BI525" s="47"/>
      <c r="BJ525" s="47"/>
      <c r="BK525" s="47"/>
      <c r="BL525" s="47"/>
      <c r="BM525" s="47"/>
      <c r="BN525" s="47"/>
      <c r="BO525" s="47"/>
      <c r="BP525" s="47"/>
      <c r="BQ525" s="47"/>
      <c r="BR525" s="47"/>
      <c r="BS525" s="47"/>
      <c r="BT525" s="47"/>
      <c r="BU525" s="47"/>
      <c r="BV525" s="47"/>
      <c r="BW525" s="47"/>
      <c r="BX525" s="47"/>
      <c r="BY525" s="47"/>
      <c r="BZ525" s="47"/>
      <c r="CA525" s="47"/>
      <c r="CB525" s="47"/>
      <c r="CC525" s="47"/>
      <c r="CD525" s="47"/>
      <c r="CE525" s="47"/>
      <c r="CF525" s="47"/>
      <c r="CG525" s="47"/>
      <c r="CH525" s="47"/>
      <c r="CI525" s="47"/>
      <c r="CJ525" s="47"/>
      <c r="CK525" s="47"/>
      <c r="CL525" s="47"/>
      <c r="CM525" s="47"/>
      <c r="CN525" s="47"/>
      <c r="CO525" s="47"/>
      <c r="CP525" s="47"/>
      <c r="CQ525" s="47"/>
      <c r="CR525" s="47"/>
      <c r="CS525" s="47"/>
      <c r="CT525" s="47"/>
      <c r="CU525" s="47"/>
      <c r="CV525" s="47"/>
      <c r="CW525" s="47"/>
      <c r="CX525" s="47"/>
      <c r="CY525" s="47"/>
      <c r="CZ525" s="47"/>
      <c r="DA525" s="47"/>
      <c r="DB525" s="47"/>
      <c r="DC525" s="47"/>
      <c r="DD525" s="47"/>
      <c r="DE525" s="47"/>
      <c r="DF525" s="47"/>
      <c r="DG525" s="47"/>
      <c r="DH525" s="47"/>
      <c r="DI525" s="47"/>
      <c r="DJ525" s="47"/>
      <c r="DK525" s="47"/>
      <c r="DL525" s="47"/>
      <c r="DM525" s="47"/>
      <c r="DN525" s="47"/>
      <c r="DO525" s="47"/>
      <c r="DP525" s="47"/>
      <c r="DQ525" s="47"/>
      <c r="DR525" s="47"/>
      <c r="DS525" s="4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  <c r="HG525" s="47"/>
      <c r="HH525" s="47"/>
      <c r="HI525" s="47"/>
      <c r="HJ525" s="47"/>
      <c r="HK525" s="47"/>
      <c r="HL525" s="47"/>
      <c r="HM525" s="47"/>
      <c r="HN525" s="47"/>
      <c r="HO525" s="47"/>
      <c r="HP525" s="47"/>
      <c r="HQ525" s="47"/>
      <c r="HR525" s="47"/>
      <c r="HS525" s="47"/>
    </row>
    <row r="526" spans="1:227" x14ac:dyDescent="0.25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47"/>
      <c r="AL526" s="47"/>
      <c r="AM526" s="47"/>
      <c r="AN526" s="47"/>
      <c r="AO526" s="47"/>
      <c r="AP526" s="47"/>
      <c r="AQ526" s="47"/>
      <c r="AR526" s="47"/>
      <c r="AS526" s="47"/>
      <c r="AT526" s="47"/>
      <c r="AU526" s="47"/>
      <c r="AV526" s="47"/>
      <c r="AW526" s="47"/>
      <c r="AX526" s="47"/>
      <c r="AY526" s="47"/>
      <c r="AZ526" s="47"/>
      <c r="BA526" s="47"/>
      <c r="BB526" s="47"/>
      <c r="BC526" s="47"/>
      <c r="BD526" s="47"/>
      <c r="BE526" s="47"/>
      <c r="BF526" s="47"/>
      <c r="BG526" s="47"/>
      <c r="BH526" s="47"/>
      <c r="BI526" s="47"/>
      <c r="BJ526" s="47"/>
      <c r="BK526" s="47"/>
      <c r="BL526" s="47"/>
      <c r="BM526" s="47"/>
      <c r="BN526" s="47"/>
      <c r="BO526" s="47"/>
      <c r="BP526" s="47"/>
      <c r="BQ526" s="47"/>
      <c r="BR526" s="47"/>
      <c r="BS526" s="47"/>
      <c r="BT526" s="47"/>
      <c r="BU526" s="47"/>
      <c r="BV526" s="47"/>
      <c r="BW526" s="47"/>
      <c r="BX526" s="47"/>
      <c r="BY526" s="47"/>
      <c r="BZ526" s="47"/>
      <c r="CA526" s="47"/>
      <c r="CB526" s="47"/>
      <c r="CC526" s="47"/>
      <c r="CD526" s="47"/>
      <c r="CE526" s="47"/>
      <c r="CF526" s="47"/>
      <c r="CG526" s="47"/>
      <c r="CH526" s="47"/>
      <c r="CI526" s="47"/>
      <c r="CJ526" s="47"/>
      <c r="CK526" s="47"/>
      <c r="CL526" s="47"/>
      <c r="CM526" s="47"/>
      <c r="CN526" s="47"/>
      <c r="CO526" s="47"/>
      <c r="CP526" s="47"/>
      <c r="CQ526" s="47"/>
      <c r="CR526" s="47"/>
      <c r="CS526" s="47"/>
      <c r="CT526" s="47"/>
      <c r="CU526" s="47"/>
      <c r="CV526" s="47"/>
      <c r="CW526" s="47"/>
      <c r="CX526" s="47"/>
      <c r="CY526" s="47"/>
      <c r="CZ526" s="47"/>
      <c r="DA526" s="47"/>
      <c r="DB526" s="47"/>
      <c r="DC526" s="47"/>
      <c r="DD526" s="47"/>
      <c r="DE526" s="47"/>
      <c r="DF526" s="47"/>
      <c r="DG526" s="47"/>
      <c r="DH526" s="47"/>
      <c r="DI526" s="47"/>
      <c r="DJ526" s="47"/>
      <c r="DK526" s="47"/>
      <c r="DL526" s="47"/>
      <c r="DM526" s="47"/>
      <c r="DN526" s="47"/>
      <c r="DO526" s="47"/>
      <c r="DP526" s="47"/>
      <c r="DQ526" s="47"/>
      <c r="DR526" s="47"/>
      <c r="DS526" s="4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  <c r="HG526" s="47"/>
      <c r="HH526" s="47"/>
      <c r="HI526" s="47"/>
      <c r="HJ526" s="47"/>
      <c r="HK526" s="47"/>
      <c r="HL526" s="47"/>
      <c r="HM526" s="47"/>
      <c r="HN526" s="47"/>
      <c r="HO526" s="47"/>
      <c r="HP526" s="47"/>
      <c r="HQ526" s="47"/>
      <c r="HR526" s="47"/>
      <c r="HS526" s="47"/>
    </row>
    <row r="527" spans="1:227" x14ac:dyDescent="0.2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  <c r="AJ527" s="47"/>
      <c r="AK527" s="47"/>
      <c r="AL527" s="47"/>
      <c r="AM527" s="47"/>
      <c r="AN527" s="47"/>
      <c r="AO527" s="47"/>
      <c r="AP527" s="47"/>
      <c r="AQ527" s="47"/>
      <c r="AR527" s="47"/>
      <c r="AS527" s="47"/>
      <c r="AT527" s="47"/>
      <c r="AU527" s="47"/>
      <c r="AV527" s="47"/>
      <c r="AW527" s="47"/>
      <c r="AX527" s="47"/>
      <c r="AY527" s="47"/>
      <c r="AZ527" s="47"/>
      <c r="BA527" s="47"/>
      <c r="BB527" s="47"/>
      <c r="BC527" s="47"/>
      <c r="BD527" s="47"/>
      <c r="BE527" s="47"/>
      <c r="BF527" s="47"/>
      <c r="BG527" s="47"/>
      <c r="BH527" s="47"/>
      <c r="BI527" s="47"/>
      <c r="BJ527" s="47"/>
      <c r="BK527" s="47"/>
      <c r="BL527" s="47"/>
      <c r="BM527" s="47"/>
      <c r="BN527" s="47"/>
      <c r="BO527" s="47"/>
      <c r="BP527" s="47"/>
      <c r="BQ527" s="47"/>
      <c r="BR527" s="47"/>
      <c r="BS527" s="47"/>
      <c r="BT527" s="47"/>
      <c r="BU527" s="47"/>
      <c r="BV527" s="47"/>
      <c r="BW527" s="47"/>
      <c r="BX527" s="47"/>
      <c r="BY527" s="47"/>
      <c r="BZ527" s="47"/>
      <c r="CA527" s="47"/>
      <c r="CB527" s="47"/>
      <c r="CC527" s="47"/>
      <c r="CD527" s="47"/>
      <c r="CE527" s="47"/>
      <c r="CF527" s="47"/>
      <c r="CG527" s="47"/>
      <c r="CH527" s="47"/>
      <c r="CI527" s="47"/>
      <c r="CJ527" s="47"/>
      <c r="CK527" s="47"/>
      <c r="CL527" s="47"/>
      <c r="CM527" s="47"/>
      <c r="CN527" s="47"/>
      <c r="CO527" s="47"/>
      <c r="CP527" s="47"/>
      <c r="CQ527" s="47"/>
      <c r="CR527" s="47"/>
      <c r="CS527" s="47"/>
      <c r="CT527" s="47"/>
      <c r="CU527" s="47"/>
      <c r="CV527" s="47"/>
      <c r="CW527" s="47"/>
      <c r="CX527" s="47"/>
      <c r="CY527" s="47"/>
      <c r="CZ527" s="47"/>
      <c r="DA527" s="47"/>
      <c r="DB527" s="47"/>
      <c r="DC527" s="47"/>
      <c r="DD527" s="47"/>
      <c r="DE527" s="47"/>
      <c r="DF527" s="47"/>
      <c r="DG527" s="47"/>
      <c r="DH527" s="47"/>
      <c r="DI527" s="47"/>
      <c r="DJ527" s="47"/>
      <c r="DK527" s="47"/>
      <c r="DL527" s="47"/>
      <c r="DM527" s="47"/>
      <c r="DN527" s="47"/>
      <c r="DO527" s="47"/>
      <c r="DP527" s="47"/>
      <c r="DQ527" s="47"/>
      <c r="DR527" s="47"/>
      <c r="DS527" s="4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  <c r="HG527" s="47"/>
      <c r="HH527" s="47"/>
      <c r="HI527" s="47"/>
      <c r="HJ527" s="47"/>
      <c r="HK527" s="47"/>
      <c r="HL527" s="47"/>
      <c r="HM527" s="47"/>
      <c r="HN527" s="47"/>
      <c r="HO527" s="47"/>
      <c r="HP527" s="47"/>
      <c r="HQ527" s="47"/>
      <c r="HR527" s="47"/>
      <c r="HS527" s="47"/>
    </row>
    <row r="528" spans="1:227" x14ac:dyDescent="0.25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47"/>
      <c r="AL528" s="47"/>
      <c r="AM528" s="47"/>
      <c r="AN528" s="47"/>
      <c r="AO528" s="47"/>
      <c r="AP528" s="47"/>
      <c r="AQ528" s="47"/>
      <c r="AR528" s="47"/>
      <c r="AS528" s="47"/>
      <c r="AT528" s="47"/>
      <c r="AU528" s="47"/>
      <c r="AV528" s="47"/>
      <c r="AW528" s="47"/>
      <c r="AX528" s="47"/>
      <c r="AY528" s="47"/>
      <c r="AZ528" s="47"/>
      <c r="BA528" s="47"/>
      <c r="BB528" s="47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47"/>
      <c r="BN528" s="47"/>
      <c r="BO528" s="47"/>
      <c r="BP528" s="47"/>
      <c r="BQ528" s="47"/>
      <c r="BR528" s="47"/>
      <c r="BS528" s="47"/>
      <c r="BT528" s="47"/>
      <c r="BU528" s="47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</row>
    <row r="529" spans="1:227" x14ac:dyDescent="0.25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47"/>
      <c r="AL529" s="47"/>
      <c r="AM529" s="47"/>
      <c r="AN529" s="47"/>
      <c r="AO529" s="47"/>
      <c r="AP529" s="47"/>
      <c r="AQ529" s="47"/>
      <c r="AR529" s="47"/>
      <c r="AS529" s="47"/>
      <c r="AT529" s="47"/>
      <c r="AU529" s="47"/>
      <c r="AV529" s="47"/>
      <c r="AW529" s="47"/>
      <c r="AX529" s="47"/>
      <c r="AY529" s="47"/>
      <c r="AZ529" s="47"/>
      <c r="BA529" s="47"/>
      <c r="BB529" s="47"/>
      <c r="BC529" s="47"/>
      <c r="BD529" s="47"/>
      <c r="BE529" s="47"/>
      <c r="BF529" s="47"/>
      <c r="BG529" s="47"/>
      <c r="BH529" s="47"/>
      <c r="BI529" s="47"/>
      <c r="BJ529" s="47"/>
      <c r="BK529" s="47"/>
      <c r="BL529" s="47"/>
      <c r="BM529" s="47"/>
      <c r="BN529" s="47"/>
      <c r="BO529" s="47"/>
      <c r="BP529" s="47"/>
      <c r="BQ529" s="47"/>
      <c r="BR529" s="47"/>
      <c r="BS529" s="47"/>
      <c r="BT529" s="47"/>
      <c r="BU529" s="47"/>
      <c r="BV529" s="47"/>
      <c r="BW529" s="47"/>
      <c r="BX529" s="47"/>
      <c r="BY529" s="47"/>
      <c r="BZ529" s="47"/>
      <c r="CA529" s="47"/>
      <c r="CB529" s="47"/>
      <c r="CC529" s="47"/>
      <c r="CD529" s="47"/>
      <c r="CE529" s="47"/>
      <c r="CF529" s="47"/>
      <c r="CG529" s="47"/>
      <c r="CH529" s="47"/>
      <c r="CI529" s="47"/>
      <c r="CJ529" s="47"/>
      <c r="CK529" s="47"/>
      <c r="CL529" s="47"/>
      <c r="CM529" s="47"/>
      <c r="CN529" s="47"/>
      <c r="CO529" s="47"/>
      <c r="CP529" s="47"/>
      <c r="CQ529" s="47"/>
      <c r="CR529" s="47"/>
      <c r="CS529" s="47"/>
      <c r="CT529" s="47"/>
      <c r="CU529" s="47"/>
      <c r="CV529" s="47"/>
      <c r="CW529" s="47"/>
      <c r="CX529" s="47"/>
      <c r="CY529" s="47"/>
      <c r="CZ529" s="47"/>
      <c r="DA529" s="47"/>
      <c r="DB529" s="47"/>
      <c r="DC529" s="47"/>
      <c r="DD529" s="47"/>
      <c r="DE529" s="47"/>
      <c r="DF529" s="47"/>
      <c r="DG529" s="47"/>
      <c r="DH529" s="47"/>
      <c r="DI529" s="47"/>
      <c r="DJ529" s="47"/>
      <c r="DK529" s="47"/>
      <c r="DL529" s="47"/>
      <c r="DM529" s="47"/>
      <c r="DN529" s="47"/>
      <c r="DO529" s="47"/>
      <c r="DP529" s="47"/>
      <c r="DQ529" s="47"/>
      <c r="DR529" s="47"/>
      <c r="DS529" s="4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  <c r="HG529" s="47"/>
      <c r="HH529" s="47"/>
      <c r="HI529" s="47"/>
      <c r="HJ529" s="47"/>
      <c r="HK529" s="47"/>
      <c r="HL529" s="47"/>
      <c r="HM529" s="47"/>
      <c r="HN529" s="47"/>
      <c r="HO529" s="47"/>
      <c r="HP529" s="47"/>
      <c r="HQ529" s="47"/>
      <c r="HR529" s="47"/>
      <c r="HS529" s="47"/>
    </row>
    <row r="530" spans="1:227" x14ac:dyDescent="0.25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47"/>
      <c r="AL530" s="47"/>
      <c r="AM530" s="47"/>
      <c r="AN530" s="47"/>
      <c r="AO530" s="47"/>
      <c r="AP530" s="47"/>
      <c r="AQ530" s="47"/>
      <c r="AR530" s="47"/>
      <c r="AS530" s="47"/>
      <c r="AT530" s="47"/>
      <c r="AU530" s="47"/>
      <c r="AV530" s="47"/>
      <c r="AW530" s="47"/>
      <c r="AX530" s="47"/>
      <c r="AY530" s="47"/>
      <c r="AZ530" s="47"/>
      <c r="BA530" s="47"/>
      <c r="BB530" s="47"/>
      <c r="BC530" s="47"/>
      <c r="BD530" s="47"/>
      <c r="BE530" s="47"/>
      <c r="BF530" s="47"/>
      <c r="BG530" s="47"/>
      <c r="BH530" s="47"/>
      <c r="BI530" s="47"/>
      <c r="BJ530" s="47"/>
      <c r="BK530" s="47"/>
      <c r="BL530" s="47"/>
      <c r="BM530" s="47"/>
      <c r="BN530" s="47"/>
      <c r="BO530" s="47"/>
      <c r="BP530" s="47"/>
      <c r="BQ530" s="47"/>
      <c r="BR530" s="47"/>
      <c r="BS530" s="47"/>
      <c r="BT530" s="47"/>
      <c r="BU530" s="47"/>
      <c r="BV530" s="47"/>
      <c r="BW530" s="47"/>
      <c r="BX530" s="47"/>
      <c r="BY530" s="47"/>
      <c r="BZ530" s="47"/>
      <c r="CA530" s="47"/>
      <c r="CB530" s="47"/>
      <c r="CC530" s="47"/>
      <c r="CD530" s="47"/>
      <c r="CE530" s="47"/>
      <c r="CF530" s="47"/>
      <c r="CG530" s="47"/>
      <c r="CH530" s="47"/>
      <c r="CI530" s="47"/>
      <c r="CJ530" s="47"/>
      <c r="CK530" s="47"/>
      <c r="CL530" s="47"/>
      <c r="CM530" s="47"/>
      <c r="CN530" s="47"/>
      <c r="CO530" s="47"/>
      <c r="CP530" s="47"/>
      <c r="CQ530" s="47"/>
      <c r="CR530" s="47"/>
      <c r="CS530" s="47"/>
      <c r="CT530" s="47"/>
      <c r="CU530" s="47"/>
      <c r="CV530" s="47"/>
      <c r="CW530" s="47"/>
      <c r="CX530" s="47"/>
      <c r="CY530" s="47"/>
      <c r="CZ530" s="47"/>
      <c r="DA530" s="47"/>
      <c r="DB530" s="47"/>
      <c r="DC530" s="47"/>
      <c r="DD530" s="47"/>
      <c r="DE530" s="47"/>
      <c r="DF530" s="47"/>
      <c r="DG530" s="47"/>
      <c r="DH530" s="47"/>
      <c r="DI530" s="47"/>
      <c r="DJ530" s="47"/>
      <c r="DK530" s="47"/>
      <c r="DL530" s="47"/>
      <c r="DM530" s="47"/>
      <c r="DN530" s="47"/>
      <c r="DO530" s="47"/>
      <c r="DP530" s="47"/>
      <c r="DQ530" s="47"/>
      <c r="DR530" s="47"/>
      <c r="DS530" s="4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  <c r="HG530" s="47"/>
      <c r="HH530" s="47"/>
      <c r="HI530" s="47"/>
      <c r="HJ530" s="47"/>
      <c r="HK530" s="47"/>
      <c r="HL530" s="47"/>
      <c r="HM530" s="47"/>
      <c r="HN530" s="47"/>
      <c r="HO530" s="47"/>
      <c r="HP530" s="47"/>
      <c r="HQ530" s="47"/>
      <c r="HR530" s="47"/>
      <c r="HS530" s="47"/>
    </row>
    <row r="531" spans="1:227" x14ac:dyDescent="0.25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  <c r="AU531" s="47"/>
      <c r="AV531" s="47"/>
      <c r="AW531" s="47"/>
      <c r="AX531" s="47"/>
      <c r="AY531" s="47"/>
      <c r="AZ531" s="47"/>
      <c r="BA531" s="47"/>
      <c r="BB531" s="47"/>
      <c r="BC531" s="47"/>
      <c r="BD531" s="47"/>
      <c r="BE531" s="47"/>
      <c r="BF531" s="47"/>
      <c r="BG531" s="47"/>
      <c r="BH531" s="47"/>
      <c r="BI531" s="47"/>
      <c r="BJ531" s="47"/>
      <c r="BK531" s="47"/>
      <c r="BL531" s="47"/>
      <c r="BM531" s="47"/>
      <c r="BN531" s="47"/>
      <c r="BO531" s="47"/>
      <c r="BP531" s="47"/>
      <c r="BQ531" s="47"/>
      <c r="BR531" s="47"/>
      <c r="BS531" s="47"/>
      <c r="BT531" s="47"/>
      <c r="BU531" s="47"/>
      <c r="BV531" s="47"/>
      <c r="BW531" s="47"/>
      <c r="BX531" s="47"/>
      <c r="BY531" s="47"/>
      <c r="BZ531" s="47"/>
      <c r="CA531" s="47"/>
      <c r="CB531" s="47"/>
      <c r="CC531" s="47"/>
      <c r="CD531" s="47"/>
      <c r="CE531" s="47"/>
      <c r="CF531" s="47"/>
      <c r="CG531" s="47"/>
      <c r="CH531" s="47"/>
      <c r="CI531" s="47"/>
      <c r="CJ531" s="47"/>
      <c r="CK531" s="47"/>
      <c r="CL531" s="47"/>
      <c r="CM531" s="47"/>
      <c r="CN531" s="47"/>
      <c r="CO531" s="47"/>
      <c r="CP531" s="47"/>
      <c r="CQ531" s="47"/>
      <c r="CR531" s="47"/>
      <c r="CS531" s="47"/>
      <c r="CT531" s="47"/>
      <c r="CU531" s="47"/>
      <c r="CV531" s="47"/>
      <c r="CW531" s="47"/>
      <c r="CX531" s="47"/>
      <c r="CY531" s="47"/>
      <c r="CZ531" s="47"/>
      <c r="DA531" s="47"/>
      <c r="DB531" s="47"/>
      <c r="DC531" s="47"/>
      <c r="DD531" s="47"/>
      <c r="DE531" s="47"/>
      <c r="DF531" s="47"/>
      <c r="DG531" s="47"/>
      <c r="DH531" s="47"/>
      <c r="DI531" s="47"/>
      <c r="DJ531" s="47"/>
      <c r="DK531" s="47"/>
      <c r="DL531" s="47"/>
      <c r="DM531" s="47"/>
      <c r="DN531" s="47"/>
      <c r="DO531" s="47"/>
      <c r="DP531" s="47"/>
      <c r="DQ531" s="47"/>
      <c r="DR531" s="47"/>
      <c r="DS531" s="4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  <c r="HG531" s="47"/>
      <c r="HH531" s="47"/>
      <c r="HI531" s="47"/>
      <c r="HJ531" s="47"/>
      <c r="HK531" s="47"/>
      <c r="HL531" s="47"/>
      <c r="HM531" s="47"/>
      <c r="HN531" s="47"/>
      <c r="HO531" s="47"/>
      <c r="HP531" s="47"/>
      <c r="HQ531" s="47"/>
      <c r="HR531" s="47"/>
      <c r="HS531" s="47"/>
    </row>
    <row r="532" spans="1:227" x14ac:dyDescent="0.25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47"/>
      <c r="AL532" s="47"/>
      <c r="AM532" s="47"/>
      <c r="AN532" s="47"/>
      <c r="AO532" s="47"/>
      <c r="AP532" s="47"/>
      <c r="AQ532" s="47"/>
      <c r="AR532" s="47"/>
      <c r="AS532" s="47"/>
      <c r="AT532" s="47"/>
      <c r="AU532" s="47"/>
      <c r="AV532" s="47"/>
      <c r="AW532" s="47"/>
      <c r="AX532" s="47"/>
      <c r="AY532" s="47"/>
      <c r="AZ532" s="47"/>
      <c r="BA532" s="47"/>
      <c r="BB532" s="47"/>
      <c r="BC532" s="47"/>
      <c r="BD532" s="47"/>
      <c r="BE532" s="47"/>
      <c r="BF532" s="47"/>
      <c r="BG532" s="47"/>
      <c r="BH532" s="47"/>
      <c r="BI532" s="47"/>
      <c r="BJ532" s="47"/>
      <c r="BK532" s="47"/>
      <c r="BL532" s="47"/>
      <c r="BM532" s="47"/>
      <c r="BN532" s="47"/>
      <c r="BO532" s="47"/>
      <c r="BP532" s="47"/>
      <c r="BQ532" s="47"/>
      <c r="BR532" s="47"/>
      <c r="BS532" s="47"/>
      <c r="BT532" s="47"/>
      <c r="BU532" s="47"/>
      <c r="BV532" s="47"/>
      <c r="BW532" s="47"/>
      <c r="BX532" s="47"/>
      <c r="BY532" s="47"/>
      <c r="BZ532" s="47"/>
      <c r="CA532" s="47"/>
      <c r="CB532" s="47"/>
      <c r="CC532" s="47"/>
      <c r="CD532" s="47"/>
      <c r="CE532" s="47"/>
      <c r="CF532" s="47"/>
      <c r="CG532" s="47"/>
      <c r="CH532" s="47"/>
      <c r="CI532" s="47"/>
      <c r="CJ532" s="47"/>
      <c r="CK532" s="47"/>
      <c r="CL532" s="47"/>
      <c r="CM532" s="47"/>
      <c r="CN532" s="47"/>
      <c r="CO532" s="47"/>
      <c r="CP532" s="47"/>
      <c r="CQ532" s="47"/>
      <c r="CR532" s="47"/>
      <c r="CS532" s="47"/>
      <c r="CT532" s="47"/>
      <c r="CU532" s="47"/>
      <c r="CV532" s="47"/>
      <c r="CW532" s="47"/>
      <c r="CX532" s="47"/>
      <c r="CY532" s="47"/>
      <c r="CZ532" s="47"/>
      <c r="DA532" s="47"/>
      <c r="DB532" s="47"/>
      <c r="DC532" s="47"/>
      <c r="DD532" s="47"/>
      <c r="DE532" s="47"/>
      <c r="DF532" s="47"/>
      <c r="DG532" s="47"/>
      <c r="DH532" s="47"/>
      <c r="DI532" s="47"/>
      <c r="DJ532" s="47"/>
      <c r="DK532" s="47"/>
      <c r="DL532" s="47"/>
      <c r="DM532" s="47"/>
      <c r="DN532" s="47"/>
      <c r="DO532" s="47"/>
      <c r="DP532" s="47"/>
      <c r="DQ532" s="47"/>
      <c r="DR532" s="47"/>
      <c r="DS532" s="4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  <c r="HG532" s="47"/>
      <c r="HH532" s="47"/>
      <c r="HI532" s="47"/>
      <c r="HJ532" s="47"/>
      <c r="HK532" s="47"/>
      <c r="HL532" s="47"/>
      <c r="HM532" s="47"/>
      <c r="HN532" s="47"/>
      <c r="HO532" s="47"/>
      <c r="HP532" s="47"/>
      <c r="HQ532" s="47"/>
      <c r="HR532" s="47"/>
      <c r="HS532" s="47"/>
    </row>
    <row r="533" spans="1:227" x14ac:dyDescent="0.25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47"/>
      <c r="AL533" s="47"/>
      <c r="AM533" s="47"/>
      <c r="AN533" s="47"/>
      <c r="AO533" s="47"/>
      <c r="AP533" s="47"/>
      <c r="AQ533" s="47"/>
      <c r="AR533" s="47"/>
      <c r="AS533" s="47"/>
      <c r="AT533" s="47"/>
      <c r="AU533" s="47"/>
      <c r="AV533" s="47"/>
      <c r="AW533" s="47"/>
      <c r="AX533" s="47"/>
      <c r="AY533" s="47"/>
      <c r="AZ533" s="47"/>
      <c r="BA533" s="47"/>
      <c r="BB533" s="47"/>
      <c r="BC533" s="47"/>
      <c r="BD533" s="47"/>
      <c r="BE533" s="47"/>
      <c r="BF533" s="47"/>
      <c r="BG533" s="47"/>
      <c r="BH533" s="47"/>
      <c r="BI533" s="47"/>
      <c r="BJ533" s="47"/>
      <c r="BK533" s="47"/>
      <c r="BL533" s="47"/>
      <c r="BM533" s="47"/>
      <c r="BN533" s="47"/>
      <c r="BO533" s="47"/>
      <c r="BP533" s="47"/>
      <c r="BQ533" s="47"/>
      <c r="BR533" s="47"/>
      <c r="BS533" s="47"/>
      <c r="BT533" s="47"/>
      <c r="BU533" s="47"/>
      <c r="BV533" s="47"/>
      <c r="BW533" s="47"/>
      <c r="BX533" s="47"/>
      <c r="BY533" s="47"/>
      <c r="BZ533" s="47"/>
      <c r="CA533" s="47"/>
      <c r="CB533" s="47"/>
      <c r="CC533" s="47"/>
      <c r="CD533" s="47"/>
      <c r="CE533" s="47"/>
      <c r="CF533" s="47"/>
      <c r="CG533" s="47"/>
      <c r="CH533" s="47"/>
      <c r="CI533" s="47"/>
      <c r="CJ533" s="47"/>
      <c r="CK533" s="47"/>
      <c r="CL533" s="47"/>
      <c r="CM533" s="47"/>
      <c r="CN533" s="47"/>
      <c r="CO533" s="47"/>
      <c r="CP533" s="47"/>
      <c r="CQ533" s="47"/>
      <c r="CR533" s="47"/>
      <c r="CS533" s="47"/>
      <c r="CT533" s="47"/>
      <c r="CU533" s="47"/>
      <c r="CV533" s="47"/>
      <c r="CW533" s="47"/>
      <c r="CX533" s="47"/>
      <c r="CY533" s="47"/>
      <c r="CZ533" s="47"/>
      <c r="DA533" s="47"/>
      <c r="DB533" s="47"/>
      <c r="DC533" s="47"/>
      <c r="DD533" s="47"/>
      <c r="DE533" s="47"/>
      <c r="DF533" s="47"/>
      <c r="DG533" s="47"/>
      <c r="DH533" s="47"/>
      <c r="DI533" s="47"/>
      <c r="DJ533" s="47"/>
      <c r="DK533" s="47"/>
      <c r="DL533" s="47"/>
      <c r="DM533" s="47"/>
      <c r="DN533" s="47"/>
      <c r="DO533" s="47"/>
      <c r="DP533" s="47"/>
      <c r="DQ533" s="47"/>
      <c r="DR533" s="47"/>
      <c r="DS533" s="4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  <c r="HG533" s="47"/>
      <c r="HH533" s="47"/>
      <c r="HI533" s="47"/>
      <c r="HJ533" s="47"/>
      <c r="HK533" s="47"/>
      <c r="HL533" s="47"/>
      <c r="HM533" s="47"/>
      <c r="HN533" s="47"/>
      <c r="HO533" s="47"/>
      <c r="HP533" s="47"/>
      <c r="HQ533" s="47"/>
      <c r="HR533" s="47"/>
      <c r="HS533" s="47"/>
    </row>
    <row r="534" spans="1:227" x14ac:dyDescent="0.25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47"/>
      <c r="AL534" s="47"/>
      <c r="AM534" s="47"/>
      <c r="AN534" s="47"/>
      <c r="AO534" s="47"/>
      <c r="AP534" s="47"/>
      <c r="AQ534" s="47"/>
      <c r="AR534" s="47"/>
      <c r="AS534" s="47"/>
      <c r="AT534" s="47"/>
      <c r="AU534" s="47"/>
      <c r="AV534" s="47"/>
      <c r="AW534" s="47"/>
      <c r="AX534" s="47"/>
      <c r="AY534" s="47"/>
      <c r="AZ534" s="47"/>
      <c r="BA534" s="47"/>
      <c r="BB534" s="47"/>
      <c r="BC534" s="47"/>
      <c r="BD534" s="47"/>
      <c r="BE534" s="47"/>
      <c r="BF534" s="47"/>
      <c r="BG534" s="47"/>
      <c r="BH534" s="47"/>
      <c r="BI534" s="47"/>
      <c r="BJ534" s="47"/>
      <c r="BK534" s="47"/>
      <c r="BL534" s="47"/>
      <c r="BM534" s="47"/>
      <c r="BN534" s="47"/>
      <c r="BO534" s="47"/>
      <c r="BP534" s="47"/>
      <c r="BQ534" s="47"/>
      <c r="BR534" s="47"/>
      <c r="BS534" s="47"/>
      <c r="BT534" s="47"/>
      <c r="BU534" s="47"/>
      <c r="BV534" s="47"/>
      <c r="BW534" s="47"/>
      <c r="BX534" s="47"/>
      <c r="BY534" s="47"/>
      <c r="BZ534" s="47"/>
      <c r="CA534" s="47"/>
      <c r="CB534" s="47"/>
      <c r="CC534" s="47"/>
      <c r="CD534" s="47"/>
      <c r="CE534" s="47"/>
      <c r="CF534" s="47"/>
      <c r="CG534" s="47"/>
      <c r="CH534" s="47"/>
      <c r="CI534" s="47"/>
      <c r="CJ534" s="47"/>
      <c r="CK534" s="47"/>
      <c r="CL534" s="47"/>
      <c r="CM534" s="47"/>
      <c r="CN534" s="47"/>
      <c r="CO534" s="47"/>
      <c r="CP534" s="47"/>
      <c r="CQ534" s="47"/>
      <c r="CR534" s="47"/>
      <c r="CS534" s="47"/>
      <c r="CT534" s="47"/>
      <c r="CU534" s="47"/>
      <c r="CV534" s="47"/>
      <c r="CW534" s="47"/>
      <c r="CX534" s="47"/>
      <c r="CY534" s="47"/>
      <c r="CZ534" s="47"/>
      <c r="DA534" s="47"/>
      <c r="DB534" s="47"/>
      <c r="DC534" s="47"/>
      <c r="DD534" s="47"/>
      <c r="DE534" s="47"/>
      <c r="DF534" s="47"/>
      <c r="DG534" s="47"/>
      <c r="DH534" s="47"/>
      <c r="DI534" s="47"/>
      <c r="DJ534" s="47"/>
      <c r="DK534" s="47"/>
      <c r="DL534" s="47"/>
      <c r="DM534" s="47"/>
      <c r="DN534" s="47"/>
      <c r="DO534" s="47"/>
      <c r="DP534" s="47"/>
      <c r="DQ534" s="47"/>
      <c r="DR534" s="47"/>
      <c r="DS534" s="4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  <c r="HG534" s="47"/>
      <c r="HH534" s="47"/>
      <c r="HI534" s="47"/>
      <c r="HJ534" s="47"/>
      <c r="HK534" s="47"/>
      <c r="HL534" s="47"/>
      <c r="HM534" s="47"/>
      <c r="HN534" s="47"/>
      <c r="HO534" s="47"/>
      <c r="HP534" s="47"/>
      <c r="HQ534" s="47"/>
      <c r="HR534" s="47"/>
      <c r="HS534" s="47"/>
    </row>
    <row r="535" spans="1:227" x14ac:dyDescent="0.25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47"/>
      <c r="AL535" s="47"/>
      <c r="AM535" s="47"/>
      <c r="AN535" s="47"/>
      <c r="AO535" s="47"/>
      <c r="AP535" s="47"/>
      <c r="AQ535" s="47"/>
      <c r="AR535" s="47"/>
      <c r="AS535" s="47"/>
      <c r="AT535" s="47"/>
      <c r="AU535" s="47"/>
      <c r="AV535" s="47"/>
      <c r="AW535" s="47"/>
      <c r="AX535" s="47"/>
      <c r="AY535" s="47"/>
      <c r="AZ535" s="47"/>
      <c r="BA535" s="47"/>
      <c r="BB535" s="47"/>
      <c r="BC535" s="47"/>
      <c r="BD535" s="47"/>
      <c r="BE535" s="47"/>
      <c r="BF535" s="47"/>
      <c r="BG535" s="47"/>
      <c r="BH535" s="47"/>
      <c r="BI535" s="47"/>
      <c r="BJ535" s="47"/>
      <c r="BK535" s="47"/>
      <c r="BL535" s="47"/>
      <c r="BM535" s="47"/>
      <c r="BN535" s="47"/>
      <c r="BO535" s="47"/>
      <c r="BP535" s="47"/>
      <c r="BQ535" s="47"/>
      <c r="BR535" s="47"/>
      <c r="BS535" s="47"/>
      <c r="BT535" s="47"/>
      <c r="BU535" s="47"/>
      <c r="BV535" s="47"/>
      <c r="BW535" s="47"/>
      <c r="BX535" s="47"/>
      <c r="BY535" s="47"/>
      <c r="BZ535" s="47"/>
      <c r="CA535" s="47"/>
      <c r="CB535" s="47"/>
      <c r="CC535" s="47"/>
      <c r="CD535" s="47"/>
      <c r="CE535" s="47"/>
      <c r="CF535" s="47"/>
      <c r="CG535" s="47"/>
      <c r="CH535" s="47"/>
      <c r="CI535" s="47"/>
      <c r="CJ535" s="47"/>
      <c r="CK535" s="47"/>
      <c r="CL535" s="47"/>
      <c r="CM535" s="47"/>
      <c r="CN535" s="47"/>
      <c r="CO535" s="47"/>
      <c r="CP535" s="47"/>
      <c r="CQ535" s="47"/>
      <c r="CR535" s="47"/>
      <c r="CS535" s="47"/>
      <c r="CT535" s="47"/>
      <c r="CU535" s="47"/>
      <c r="CV535" s="47"/>
      <c r="CW535" s="47"/>
      <c r="CX535" s="47"/>
      <c r="CY535" s="47"/>
      <c r="CZ535" s="47"/>
      <c r="DA535" s="47"/>
      <c r="DB535" s="47"/>
      <c r="DC535" s="47"/>
      <c r="DD535" s="47"/>
      <c r="DE535" s="47"/>
      <c r="DF535" s="47"/>
      <c r="DG535" s="47"/>
      <c r="DH535" s="47"/>
      <c r="DI535" s="47"/>
      <c r="DJ535" s="47"/>
      <c r="DK535" s="47"/>
      <c r="DL535" s="47"/>
      <c r="DM535" s="47"/>
      <c r="DN535" s="47"/>
      <c r="DO535" s="47"/>
      <c r="DP535" s="47"/>
      <c r="DQ535" s="47"/>
      <c r="DR535" s="47"/>
      <c r="DS535" s="4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  <c r="HG535" s="47"/>
      <c r="HH535" s="47"/>
      <c r="HI535" s="47"/>
      <c r="HJ535" s="47"/>
      <c r="HK535" s="47"/>
      <c r="HL535" s="47"/>
      <c r="HM535" s="47"/>
      <c r="HN535" s="47"/>
      <c r="HO535" s="47"/>
      <c r="HP535" s="47"/>
      <c r="HQ535" s="47"/>
      <c r="HR535" s="47"/>
      <c r="HS535" s="47"/>
    </row>
    <row r="536" spans="1:227" x14ac:dyDescent="0.25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47"/>
      <c r="AL536" s="47"/>
      <c r="AM536" s="47"/>
      <c r="AN536" s="47"/>
      <c r="AO536" s="47"/>
      <c r="AP536" s="47"/>
      <c r="AQ536" s="47"/>
      <c r="AR536" s="47"/>
      <c r="AS536" s="47"/>
      <c r="AT536" s="47"/>
      <c r="AU536" s="47"/>
      <c r="AV536" s="47"/>
      <c r="AW536" s="47"/>
      <c r="AX536" s="47"/>
      <c r="AY536" s="47"/>
      <c r="AZ536" s="47"/>
      <c r="BA536" s="47"/>
      <c r="BB536" s="47"/>
      <c r="BC536" s="47"/>
      <c r="BD536" s="47"/>
      <c r="BE536" s="47"/>
      <c r="BF536" s="47"/>
      <c r="BG536" s="47"/>
      <c r="BH536" s="47"/>
      <c r="BI536" s="47"/>
      <c r="BJ536" s="47"/>
      <c r="BK536" s="47"/>
      <c r="BL536" s="47"/>
      <c r="BM536" s="47"/>
      <c r="BN536" s="47"/>
      <c r="BO536" s="47"/>
      <c r="BP536" s="47"/>
      <c r="BQ536" s="47"/>
      <c r="BR536" s="47"/>
      <c r="BS536" s="47"/>
      <c r="BT536" s="47"/>
      <c r="BU536" s="47"/>
      <c r="BV536" s="47"/>
      <c r="BW536" s="47"/>
      <c r="BX536" s="47"/>
      <c r="BY536" s="47"/>
      <c r="BZ536" s="47"/>
      <c r="CA536" s="47"/>
      <c r="CB536" s="47"/>
      <c r="CC536" s="47"/>
      <c r="CD536" s="47"/>
      <c r="CE536" s="47"/>
      <c r="CF536" s="47"/>
      <c r="CG536" s="47"/>
      <c r="CH536" s="47"/>
      <c r="CI536" s="47"/>
      <c r="CJ536" s="47"/>
      <c r="CK536" s="47"/>
      <c r="CL536" s="47"/>
      <c r="CM536" s="47"/>
      <c r="CN536" s="47"/>
      <c r="CO536" s="47"/>
      <c r="CP536" s="47"/>
      <c r="CQ536" s="47"/>
      <c r="CR536" s="47"/>
      <c r="CS536" s="47"/>
      <c r="CT536" s="47"/>
      <c r="CU536" s="47"/>
      <c r="CV536" s="47"/>
      <c r="CW536" s="47"/>
      <c r="CX536" s="47"/>
      <c r="CY536" s="47"/>
      <c r="CZ536" s="47"/>
      <c r="DA536" s="47"/>
      <c r="DB536" s="47"/>
      <c r="DC536" s="47"/>
      <c r="DD536" s="47"/>
      <c r="DE536" s="47"/>
      <c r="DF536" s="47"/>
      <c r="DG536" s="47"/>
      <c r="DH536" s="47"/>
      <c r="DI536" s="47"/>
      <c r="DJ536" s="47"/>
      <c r="DK536" s="47"/>
      <c r="DL536" s="47"/>
      <c r="DM536" s="47"/>
      <c r="DN536" s="47"/>
      <c r="DO536" s="47"/>
      <c r="DP536" s="47"/>
      <c r="DQ536" s="47"/>
      <c r="DR536" s="47"/>
      <c r="DS536" s="4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  <c r="HG536" s="47"/>
      <c r="HH536" s="47"/>
      <c r="HI536" s="47"/>
      <c r="HJ536" s="47"/>
      <c r="HK536" s="47"/>
      <c r="HL536" s="47"/>
      <c r="HM536" s="47"/>
      <c r="HN536" s="47"/>
      <c r="HO536" s="47"/>
      <c r="HP536" s="47"/>
      <c r="HQ536" s="47"/>
      <c r="HR536" s="47"/>
      <c r="HS536" s="47"/>
    </row>
    <row r="537" spans="1:227" x14ac:dyDescent="0.25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47"/>
      <c r="AL537" s="47"/>
      <c r="AM537" s="47"/>
      <c r="AN537" s="47"/>
      <c r="AO537" s="47"/>
      <c r="AP537" s="47"/>
      <c r="AQ537" s="47"/>
      <c r="AR537" s="47"/>
      <c r="AS537" s="47"/>
      <c r="AT537" s="47"/>
      <c r="AU537" s="47"/>
      <c r="AV537" s="47"/>
      <c r="AW537" s="47"/>
      <c r="AX537" s="47"/>
      <c r="AY537" s="47"/>
      <c r="AZ537" s="47"/>
      <c r="BA537" s="47"/>
      <c r="BB537" s="47"/>
      <c r="BC537" s="47"/>
      <c r="BD537" s="47"/>
      <c r="BE537" s="47"/>
      <c r="BF537" s="47"/>
      <c r="BG537" s="47"/>
      <c r="BH537" s="47"/>
      <c r="BI537" s="47"/>
      <c r="BJ537" s="47"/>
      <c r="BK537" s="47"/>
      <c r="BL537" s="47"/>
      <c r="BM537" s="47"/>
      <c r="BN537" s="47"/>
      <c r="BO537" s="47"/>
      <c r="BP537" s="47"/>
      <c r="BQ537" s="47"/>
      <c r="BR537" s="47"/>
      <c r="BS537" s="47"/>
      <c r="BT537" s="47"/>
      <c r="BU537" s="47"/>
      <c r="BV537" s="47"/>
      <c r="BW537" s="47"/>
      <c r="BX537" s="47"/>
      <c r="BY537" s="47"/>
      <c r="BZ537" s="47"/>
      <c r="CA537" s="47"/>
      <c r="CB537" s="47"/>
      <c r="CC537" s="47"/>
      <c r="CD537" s="47"/>
      <c r="CE537" s="47"/>
      <c r="CF537" s="47"/>
      <c r="CG537" s="47"/>
      <c r="CH537" s="47"/>
      <c r="CI537" s="47"/>
      <c r="CJ537" s="47"/>
      <c r="CK537" s="47"/>
      <c r="CL537" s="47"/>
      <c r="CM537" s="47"/>
      <c r="CN537" s="47"/>
      <c r="CO537" s="47"/>
      <c r="CP537" s="47"/>
      <c r="CQ537" s="47"/>
      <c r="CR537" s="47"/>
      <c r="CS537" s="47"/>
      <c r="CT537" s="47"/>
      <c r="CU537" s="47"/>
      <c r="CV537" s="47"/>
      <c r="CW537" s="47"/>
      <c r="CX537" s="47"/>
      <c r="CY537" s="47"/>
      <c r="CZ537" s="47"/>
      <c r="DA537" s="47"/>
      <c r="DB537" s="47"/>
      <c r="DC537" s="47"/>
      <c r="DD537" s="47"/>
      <c r="DE537" s="47"/>
      <c r="DF537" s="47"/>
      <c r="DG537" s="47"/>
      <c r="DH537" s="47"/>
      <c r="DI537" s="47"/>
      <c r="DJ537" s="47"/>
      <c r="DK537" s="47"/>
      <c r="DL537" s="47"/>
      <c r="DM537" s="47"/>
      <c r="DN537" s="47"/>
      <c r="DO537" s="47"/>
      <c r="DP537" s="47"/>
      <c r="DQ537" s="47"/>
      <c r="DR537" s="47"/>
      <c r="DS537" s="4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  <c r="HG537" s="47"/>
      <c r="HH537" s="47"/>
      <c r="HI537" s="47"/>
      <c r="HJ537" s="47"/>
      <c r="HK537" s="47"/>
      <c r="HL537" s="47"/>
      <c r="HM537" s="47"/>
      <c r="HN537" s="47"/>
      <c r="HO537" s="47"/>
      <c r="HP537" s="47"/>
      <c r="HQ537" s="47"/>
      <c r="HR537" s="47"/>
      <c r="HS537" s="47"/>
    </row>
    <row r="538" spans="1:227" x14ac:dyDescent="0.25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47"/>
      <c r="AL538" s="47"/>
      <c r="AM538" s="47"/>
      <c r="AN538" s="47"/>
      <c r="AO538" s="47"/>
      <c r="AP538" s="47"/>
      <c r="AQ538" s="47"/>
      <c r="AR538" s="47"/>
      <c r="AS538" s="47"/>
      <c r="AT538" s="47"/>
      <c r="AU538" s="47"/>
      <c r="AV538" s="47"/>
      <c r="AW538" s="47"/>
      <c r="AX538" s="47"/>
      <c r="AY538" s="47"/>
      <c r="AZ538" s="47"/>
      <c r="BA538" s="47"/>
      <c r="BB538" s="47"/>
      <c r="BC538" s="47"/>
      <c r="BD538" s="47"/>
      <c r="BE538" s="47"/>
      <c r="BF538" s="47"/>
      <c r="BG538" s="47"/>
      <c r="BH538" s="47"/>
      <c r="BI538" s="47"/>
      <c r="BJ538" s="47"/>
      <c r="BK538" s="47"/>
      <c r="BL538" s="47"/>
      <c r="BM538" s="47"/>
      <c r="BN538" s="47"/>
      <c r="BO538" s="47"/>
      <c r="BP538" s="47"/>
      <c r="BQ538" s="47"/>
      <c r="BR538" s="47"/>
      <c r="BS538" s="47"/>
      <c r="BT538" s="47"/>
      <c r="BU538" s="47"/>
      <c r="BV538" s="47"/>
      <c r="BW538" s="47"/>
      <c r="BX538" s="47"/>
      <c r="BY538" s="47"/>
      <c r="BZ538" s="47"/>
      <c r="CA538" s="47"/>
      <c r="CB538" s="47"/>
      <c r="CC538" s="47"/>
      <c r="CD538" s="47"/>
      <c r="CE538" s="47"/>
      <c r="CF538" s="47"/>
      <c r="CG538" s="47"/>
      <c r="CH538" s="47"/>
      <c r="CI538" s="47"/>
      <c r="CJ538" s="47"/>
      <c r="CK538" s="47"/>
      <c r="CL538" s="47"/>
      <c r="CM538" s="47"/>
      <c r="CN538" s="47"/>
      <c r="CO538" s="47"/>
      <c r="CP538" s="47"/>
      <c r="CQ538" s="47"/>
      <c r="CR538" s="47"/>
      <c r="CS538" s="47"/>
      <c r="CT538" s="47"/>
      <c r="CU538" s="47"/>
      <c r="CV538" s="47"/>
      <c r="CW538" s="47"/>
      <c r="CX538" s="47"/>
      <c r="CY538" s="47"/>
      <c r="CZ538" s="47"/>
      <c r="DA538" s="47"/>
      <c r="DB538" s="47"/>
      <c r="DC538" s="47"/>
      <c r="DD538" s="47"/>
      <c r="DE538" s="47"/>
      <c r="DF538" s="47"/>
      <c r="DG538" s="47"/>
      <c r="DH538" s="47"/>
      <c r="DI538" s="47"/>
      <c r="DJ538" s="47"/>
      <c r="DK538" s="47"/>
      <c r="DL538" s="47"/>
      <c r="DM538" s="47"/>
      <c r="DN538" s="47"/>
      <c r="DO538" s="47"/>
      <c r="DP538" s="47"/>
      <c r="DQ538" s="47"/>
      <c r="DR538" s="47"/>
      <c r="DS538" s="4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  <c r="HG538" s="47"/>
      <c r="HH538" s="47"/>
      <c r="HI538" s="47"/>
      <c r="HJ538" s="47"/>
      <c r="HK538" s="47"/>
      <c r="HL538" s="47"/>
      <c r="HM538" s="47"/>
      <c r="HN538" s="47"/>
      <c r="HO538" s="47"/>
      <c r="HP538" s="47"/>
      <c r="HQ538" s="47"/>
      <c r="HR538" s="47"/>
      <c r="HS538" s="47"/>
    </row>
    <row r="539" spans="1:227" x14ac:dyDescent="0.25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47"/>
      <c r="AL539" s="47"/>
      <c r="AM539" s="47"/>
      <c r="AN539" s="47"/>
      <c r="AO539" s="47"/>
      <c r="AP539" s="47"/>
      <c r="AQ539" s="47"/>
      <c r="AR539" s="47"/>
      <c r="AS539" s="47"/>
      <c r="AT539" s="47"/>
      <c r="AU539" s="47"/>
      <c r="AV539" s="47"/>
      <c r="AW539" s="47"/>
      <c r="AX539" s="47"/>
      <c r="AY539" s="47"/>
      <c r="AZ539" s="47"/>
      <c r="BA539" s="47"/>
      <c r="BB539" s="47"/>
      <c r="BC539" s="47"/>
      <c r="BD539" s="47"/>
      <c r="BE539" s="47"/>
      <c r="BF539" s="47"/>
      <c r="BG539" s="47"/>
      <c r="BH539" s="47"/>
      <c r="BI539" s="47"/>
      <c r="BJ539" s="47"/>
      <c r="BK539" s="47"/>
      <c r="BL539" s="47"/>
      <c r="BM539" s="47"/>
      <c r="BN539" s="47"/>
      <c r="BO539" s="47"/>
      <c r="BP539" s="47"/>
      <c r="BQ539" s="47"/>
      <c r="BR539" s="47"/>
      <c r="BS539" s="47"/>
      <c r="BT539" s="47"/>
      <c r="BU539" s="47"/>
      <c r="BV539" s="47"/>
      <c r="BW539" s="47"/>
      <c r="BX539" s="47"/>
      <c r="BY539" s="47"/>
      <c r="BZ539" s="47"/>
      <c r="CA539" s="47"/>
      <c r="CB539" s="47"/>
      <c r="CC539" s="47"/>
      <c r="CD539" s="47"/>
      <c r="CE539" s="47"/>
      <c r="CF539" s="47"/>
      <c r="CG539" s="47"/>
      <c r="CH539" s="47"/>
      <c r="CI539" s="47"/>
      <c r="CJ539" s="47"/>
      <c r="CK539" s="47"/>
      <c r="CL539" s="47"/>
      <c r="CM539" s="47"/>
      <c r="CN539" s="47"/>
      <c r="CO539" s="47"/>
      <c r="CP539" s="4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</row>
    <row r="540" spans="1:227" x14ac:dyDescent="0.25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47"/>
      <c r="AL540" s="47"/>
      <c r="AM540" s="47"/>
      <c r="AN540" s="47"/>
      <c r="AO540" s="47"/>
      <c r="AP540" s="47"/>
      <c r="AQ540" s="47"/>
      <c r="AR540" s="47"/>
      <c r="AS540" s="47"/>
      <c r="AT540" s="47"/>
      <c r="AU540" s="47"/>
      <c r="AV540" s="47"/>
      <c r="AW540" s="47"/>
      <c r="AX540" s="47"/>
      <c r="AY540" s="47"/>
      <c r="AZ540" s="47"/>
      <c r="BA540" s="47"/>
      <c r="BB540" s="47"/>
      <c r="BC540" s="47"/>
      <c r="BD540" s="47"/>
      <c r="BE540" s="47"/>
      <c r="BF540" s="47"/>
      <c r="BG540" s="47"/>
      <c r="BH540" s="47"/>
      <c r="BI540" s="47"/>
      <c r="BJ540" s="47"/>
      <c r="BK540" s="47"/>
      <c r="BL540" s="47"/>
      <c r="BM540" s="47"/>
      <c r="BN540" s="47"/>
      <c r="BO540" s="47"/>
      <c r="BP540" s="47"/>
      <c r="BQ540" s="47"/>
      <c r="BR540" s="47"/>
      <c r="BS540" s="47"/>
      <c r="BT540" s="47"/>
      <c r="BU540" s="47"/>
      <c r="BV540" s="47"/>
      <c r="BW540" s="47"/>
      <c r="BX540" s="47"/>
      <c r="BY540" s="47"/>
      <c r="BZ540" s="47"/>
      <c r="CA540" s="47"/>
      <c r="CB540" s="47"/>
      <c r="CC540" s="47"/>
      <c r="CD540" s="47"/>
      <c r="CE540" s="47"/>
      <c r="CF540" s="47"/>
      <c r="CG540" s="47"/>
      <c r="CH540" s="47"/>
      <c r="CI540" s="47"/>
      <c r="CJ540" s="47"/>
      <c r="CK540" s="47"/>
      <c r="CL540" s="47"/>
      <c r="CM540" s="47"/>
      <c r="CN540" s="47"/>
      <c r="CO540" s="47"/>
      <c r="CP540" s="47"/>
      <c r="CQ540" s="47"/>
      <c r="CR540" s="47"/>
      <c r="CS540" s="47"/>
      <c r="CT540" s="47"/>
      <c r="CU540" s="47"/>
      <c r="CV540" s="47"/>
      <c r="CW540" s="47"/>
      <c r="CX540" s="47"/>
      <c r="CY540" s="47"/>
      <c r="CZ540" s="47"/>
      <c r="DA540" s="47"/>
      <c r="DB540" s="47"/>
      <c r="DC540" s="47"/>
      <c r="DD540" s="47"/>
      <c r="DE540" s="47"/>
      <c r="DF540" s="47"/>
      <c r="DG540" s="47"/>
      <c r="DH540" s="47"/>
      <c r="DI540" s="47"/>
      <c r="DJ540" s="47"/>
      <c r="DK540" s="47"/>
      <c r="DL540" s="47"/>
      <c r="DM540" s="47"/>
      <c r="DN540" s="47"/>
      <c r="DO540" s="47"/>
      <c r="DP540" s="47"/>
      <c r="DQ540" s="47"/>
      <c r="DR540" s="47"/>
      <c r="DS540" s="4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  <c r="HG540" s="47"/>
      <c r="HH540" s="47"/>
      <c r="HI540" s="47"/>
      <c r="HJ540" s="47"/>
      <c r="HK540" s="47"/>
      <c r="HL540" s="47"/>
      <c r="HM540" s="47"/>
      <c r="HN540" s="47"/>
      <c r="HO540" s="47"/>
      <c r="HP540" s="47"/>
      <c r="HQ540" s="47"/>
      <c r="HR540" s="47"/>
      <c r="HS540" s="47"/>
    </row>
    <row r="541" spans="1:227" x14ac:dyDescent="0.25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47"/>
      <c r="AL541" s="47"/>
      <c r="AM541" s="47"/>
      <c r="AN541" s="47"/>
      <c r="AO541" s="47"/>
      <c r="AP541" s="47"/>
      <c r="AQ541" s="47"/>
      <c r="AR541" s="47"/>
      <c r="AS541" s="47"/>
      <c r="AT541" s="47"/>
      <c r="AU541" s="47"/>
      <c r="AV541" s="47"/>
      <c r="AW541" s="47"/>
      <c r="AX541" s="47"/>
      <c r="AY541" s="47"/>
      <c r="AZ541" s="47"/>
      <c r="BA541" s="47"/>
      <c r="BB541" s="47"/>
      <c r="BC541" s="47"/>
      <c r="BD541" s="47"/>
      <c r="BE541" s="47"/>
      <c r="BF541" s="47"/>
      <c r="BG541" s="47"/>
      <c r="BH541" s="47"/>
      <c r="BI541" s="47"/>
      <c r="BJ541" s="47"/>
      <c r="BK541" s="47"/>
      <c r="BL541" s="47"/>
      <c r="BM541" s="47"/>
      <c r="BN541" s="47"/>
      <c r="BO541" s="47"/>
      <c r="BP541" s="47"/>
      <c r="BQ541" s="47"/>
      <c r="BR541" s="47"/>
      <c r="BS541" s="47"/>
      <c r="BT541" s="47"/>
      <c r="BU541" s="47"/>
      <c r="BV541" s="47"/>
      <c r="BW541" s="47"/>
      <c r="BX541" s="47"/>
      <c r="BY541" s="47"/>
      <c r="BZ541" s="47"/>
      <c r="CA541" s="47"/>
      <c r="CB541" s="47"/>
      <c r="CC541" s="47"/>
      <c r="CD541" s="47"/>
      <c r="CE541" s="47"/>
      <c r="CF541" s="47"/>
      <c r="CG541" s="47"/>
      <c r="CH541" s="47"/>
      <c r="CI541" s="47"/>
      <c r="CJ541" s="47"/>
      <c r="CK541" s="47"/>
      <c r="CL541" s="47"/>
      <c r="CM541" s="47"/>
      <c r="CN541" s="47"/>
      <c r="CO541" s="47"/>
      <c r="CP541" s="4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</row>
    <row r="542" spans="1:227" x14ac:dyDescent="0.25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47"/>
      <c r="AL542" s="47"/>
      <c r="AM542" s="47"/>
      <c r="AN542" s="47"/>
      <c r="AO542" s="47"/>
      <c r="AP542" s="47"/>
      <c r="AQ542" s="47"/>
      <c r="AR542" s="47"/>
      <c r="AS542" s="47"/>
      <c r="AT542" s="47"/>
      <c r="AU542" s="47"/>
      <c r="AV542" s="47"/>
      <c r="AW542" s="47"/>
      <c r="AX542" s="47"/>
      <c r="AY542" s="47"/>
      <c r="AZ542" s="47"/>
      <c r="BA542" s="47"/>
      <c r="BB542" s="47"/>
      <c r="BC542" s="47"/>
      <c r="BD542" s="47"/>
      <c r="BE542" s="47"/>
      <c r="BF542" s="47"/>
      <c r="BG542" s="47"/>
      <c r="BH542" s="47"/>
      <c r="BI542" s="47"/>
      <c r="BJ542" s="47"/>
      <c r="BK542" s="47"/>
      <c r="BL542" s="47"/>
      <c r="BM542" s="47"/>
      <c r="BN542" s="47"/>
      <c r="BO542" s="47"/>
      <c r="BP542" s="47"/>
      <c r="BQ542" s="47"/>
      <c r="BR542" s="47"/>
      <c r="BS542" s="47"/>
      <c r="BT542" s="47"/>
      <c r="BU542" s="47"/>
      <c r="BV542" s="47"/>
      <c r="BW542" s="47"/>
      <c r="BX542" s="47"/>
      <c r="BY542" s="47"/>
      <c r="BZ542" s="47"/>
      <c r="CA542" s="47"/>
      <c r="CB542" s="47"/>
      <c r="CC542" s="47"/>
      <c r="CD542" s="47"/>
      <c r="CE542" s="47"/>
      <c r="CF542" s="47"/>
      <c r="CG542" s="47"/>
      <c r="CH542" s="47"/>
      <c r="CI542" s="47"/>
      <c r="CJ542" s="47"/>
      <c r="CK542" s="47"/>
      <c r="CL542" s="47"/>
      <c r="CM542" s="47"/>
      <c r="CN542" s="47"/>
      <c r="CO542" s="47"/>
      <c r="CP542" s="47"/>
      <c r="CQ542" s="47"/>
      <c r="CR542" s="47"/>
      <c r="CS542" s="47"/>
      <c r="CT542" s="47"/>
      <c r="CU542" s="47"/>
      <c r="CV542" s="47"/>
      <c r="CW542" s="47"/>
      <c r="CX542" s="47"/>
      <c r="CY542" s="47"/>
      <c r="CZ542" s="47"/>
      <c r="DA542" s="47"/>
      <c r="DB542" s="47"/>
      <c r="DC542" s="47"/>
      <c r="DD542" s="47"/>
      <c r="DE542" s="47"/>
      <c r="DF542" s="47"/>
      <c r="DG542" s="47"/>
      <c r="DH542" s="47"/>
      <c r="DI542" s="47"/>
      <c r="DJ542" s="47"/>
      <c r="DK542" s="47"/>
      <c r="DL542" s="47"/>
      <c r="DM542" s="47"/>
      <c r="DN542" s="47"/>
      <c r="DO542" s="47"/>
      <c r="DP542" s="47"/>
      <c r="DQ542" s="47"/>
      <c r="DR542" s="47"/>
      <c r="DS542" s="4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  <c r="HG542" s="47"/>
      <c r="HH542" s="47"/>
      <c r="HI542" s="47"/>
      <c r="HJ542" s="47"/>
      <c r="HK542" s="47"/>
      <c r="HL542" s="47"/>
      <c r="HM542" s="47"/>
      <c r="HN542" s="47"/>
      <c r="HO542" s="47"/>
      <c r="HP542" s="47"/>
      <c r="HQ542" s="47"/>
      <c r="HR542" s="47"/>
      <c r="HS542" s="47"/>
    </row>
    <row r="543" spans="1:227" x14ac:dyDescent="0.25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47"/>
      <c r="AL543" s="47"/>
      <c r="AM543" s="47"/>
      <c r="AN543" s="47"/>
      <c r="AO543" s="47"/>
      <c r="AP543" s="47"/>
      <c r="AQ543" s="47"/>
      <c r="AR543" s="47"/>
      <c r="AS543" s="47"/>
      <c r="AT543" s="47"/>
      <c r="AU543" s="47"/>
      <c r="AV543" s="47"/>
      <c r="AW543" s="47"/>
      <c r="AX543" s="47"/>
      <c r="AY543" s="47"/>
      <c r="AZ543" s="47"/>
      <c r="BA543" s="47"/>
      <c r="BB543" s="47"/>
      <c r="BC543" s="47"/>
      <c r="BD543" s="47"/>
      <c r="BE543" s="47"/>
      <c r="BF543" s="47"/>
      <c r="BG543" s="47"/>
      <c r="BH543" s="47"/>
      <c r="BI543" s="47"/>
      <c r="BJ543" s="47"/>
      <c r="BK543" s="47"/>
      <c r="BL543" s="47"/>
      <c r="BM543" s="47"/>
      <c r="BN543" s="47"/>
      <c r="BO543" s="47"/>
      <c r="BP543" s="47"/>
      <c r="BQ543" s="47"/>
      <c r="BR543" s="47"/>
      <c r="BS543" s="47"/>
      <c r="BT543" s="47"/>
      <c r="BU543" s="47"/>
      <c r="BV543" s="47"/>
      <c r="BW543" s="47"/>
      <c r="BX543" s="47"/>
      <c r="BY543" s="47"/>
      <c r="BZ543" s="47"/>
      <c r="CA543" s="47"/>
      <c r="CB543" s="47"/>
      <c r="CC543" s="47"/>
      <c r="CD543" s="47"/>
      <c r="CE543" s="47"/>
      <c r="CF543" s="47"/>
      <c r="CG543" s="47"/>
      <c r="CH543" s="47"/>
      <c r="CI543" s="47"/>
      <c r="CJ543" s="47"/>
      <c r="CK543" s="47"/>
      <c r="CL543" s="47"/>
      <c r="CM543" s="47"/>
      <c r="CN543" s="47"/>
      <c r="CO543" s="47"/>
      <c r="CP543" s="47"/>
      <c r="CQ543" s="47"/>
      <c r="CR543" s="47"/>
      <c r="CS543" s="47"/>
      <c r="CT543" s="47"/>
      <c r="CU543" s="47"/>
      <c r="CV543" s="47"/>
      <c r="CW543" s="47"/>
      <c r="CX543" s="47"/>
      <c r="CY543" s="47"/>
      <c r="CZ543" s="47"/>
      <c r="DA543" s="47"/>
      <c r="DB543" s="47"/>
      <c r="DC543" s="47"/>
      <c r="DD543" s="47"/>
      <c r="DE543" s="47"/>
      <c r="DF543" s="47"/>
      <c r="DG543" s="47"/>
      <c r="DH543" s="47"/>
      <c r="DI543" s="47"/>
      <c r="DJ543" s="47"/>
      <c r="DK543" s="47"/>
      <c r="DL543" s="47"/>
      <c r="DM543" s="47"/>
      <c r="DN543" s="47"/>
      <c r="DO543" s="47"/>
      <c r="DP543" s="47"/>
      <c r="DQ543" s="47"/>
      <c r="DR543" s="47"/>
      <c r="DS543" s="4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  <c r="HG543" s="47"/>
      <c r="HH543" s="47"/>
      <c r="HI543" s="47"/>
      <c r="HJ543" s="47"/>
      <c r="HK543" s="47"/>
      <c r="HL543" s="47"/>
      <c r="HM543" s="47"/>
      <c r="HN543" s="47"/>
      <c r="HO543" s="47"/>
      <c r="HP543" s="47"/>
      <c r="HQ543" s="47"/>
      <c r="HR543" s="47"/>
      <c r="HS543" s="47"/>
    </row>
    <row r="544" spans="1:227" x14ac:dyDescent="0.25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7"/>
      <c r="AP544" s="47"/>
      <c r="AQ544" s="47"/>
      <c r="AR544" s="47"/>
      <c r="AS544" s="47"/>
      <c r="AT544" s="47"/>
      <c r="AU544" s="47"/>
      <c r="AV544" s="47"/>
      <c r="AW544" s="47"/>
      <c r="AX544" s="47"/>
      <c r="AY544" s="47"/>
      <c r="AZ544" s="47"/>
      <c r="BA544" s="47"/>
      <c r="BB544" s="47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47"/>
      <c r="BN544" s="47"/>
      <c r="BO544" s="47"/>
      <c r="BP544" s="47"/>
      <c r="BQ544" s="47"/>
      <c r="BR544" s="47"/>
      <c r="BS544" s="47"/>
      <c r="BT544" s="47"/>
      <c r="BU544" s="47"/>
      <c r="BV544" s="47"/>
      <c r="BW544" s="47"/>
      <c r="BX544" s="47"/>
      <c r="BY544" s="47"/>
      <c r="BZ544" s="47"/>
      <c r="CA544" s="47"/>
      <c r="CB544" s="47"/>
      <c r="CC544" s="47"/>
      <c r="CD544" s="47"/>
      <c r="CE544" s="47"/>
      <c r="CF544" s="47"/>
      <c r="CG544" s="47"/>
      <c r="CH544" s="47"/>
      <c r="CI544" s="47"/>
      <c r="CJ544" s="47"/>
      <c r="CK544" s="47"/>
      <c r="CL544" s="47"/>
      <c r="CM544" s="47"/>
      <c r="CN544" s="47"/>
      <c r="CO544" s="47"/>
      <c r="CP544" s="4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</row>
    <row r="545" spans="1:227" x14ac:dyDescent="0.25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47"/>
      <c r="AL545" s="47"/>
      <c r="AM545" s="47"/>
      <c r="AN545" s="47"/>
      <c r="AO545" s="47"/>
      <c r="AP545" s="47"/>
      <c r="AQ545" s="47"/>
      <c r="AR545" s="47"/>
      <c r="AS545" s="47"/>
      <c r="AT545" s="47"/>
      <c r="AU545" s="47"/>
      <c r="AV545" s="47"/>
      <c r="AW545" s="47"/>
      <c r="AX545" s="47"/>
      <c r="AY545" s="47"/>
      <c r="AZ545" s="47"/>
      <c r="BA545" s="47"/>
      <c r="BB545" s="47"/>
      <c r="BC545" s="47"/>
      <c r="BD545" s="47"/>
      <c r="BE545" s="47"/>
      <c r="BF545" s="47"/>
      <c r="BG545" s="47"/>
      <c r="BH545" s="47"/>
      <c r="BI545" s="47"/>
      <c r="BJ545" s="47"/>
      <c r="BK545" s="47"/>
      <c r="BL545" s="47"/>
      <c r="BM545" s="47"/>
      <c r="BN545" s="47"/>
      <c r="BO545" s="47"/>
      <c r="BP545" s="47"/>
      <c r="BQ545" s="47"/>
      <c r="BR545" s="47"/>
      <c r="BS545" s="47"/>
      <c r="BT545" s="47"/>
      <c r="BU545" s="47"/>
      <c r="BV545" s="47"/>
      <c r="BW545" s="47"/>
      <c r="BX545" s="47"/>
      <c r="BY545" s="47"/>
      <c r="BZ545" s="47"/>
      <c r="CA545" s="47"/>
      <c r="CB545" s="47"/>
      <c r="CC545" s="47"/>
      <c r="CD545" s="47"/>
      <c r="CE545" s="47"/>
      <c r="CF545" s="47"/>
      <c r="CG545" s="47"/>
      <c r="CH545" s="47"/>
      <c r="CI545" s="47"/>
      <c r="CJ545" s="47"/>
      <c r="CK545" s="47"/>
      <c r="CL545" s="47"/>
      <c r="CM545" s="47"/>
      <c r="CN545" s="47"/>
      <c r="CO545" s="47"/>
      <c r="CP545" s="47"/>
      <c r="CQ545" s="47"/>
      <c r="CR545" s="47"/>
      <c r="CS545" s="47"/>
      <c r="CT545" s="47"/>
      <c r="CU545" s="47"/>
      <c r="CV545" s="47"/>
      <c r="CW545" s="47"/>
      <c r="CX545" s="47"/>
      <c r="CY545" s="47"/>
      <c r="CZ545" s="47"/>
      <c r="DA545" s="47"/>
      <c r="DB545" s="47"/>
      <c r="DC545" s="47"/>
      <c r="DD545" s="47"/>
      <c r="DE545" s="47"/>
      <c r="DF545" s="47"/>
      <c r="DG545" s="47"/>
      <c r="DH545" s="47"/>
      <c r="DI545" s="47"/>
      <c r="DJ545" s="47"/>
      <c r="DK545" s="47"/>
      <c r="DL545" s="47"/>
      <c r="DM545" s="47"/>
      <c r="DN545" s="47"/>
      <c r="DO545" s="47"/>
      <c r="DP545" s="47"/>
      <c r="DQ545" s="47"/>
      <c r="DR545" s="47"/>
      <c r="DS545" s="4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  <c r="HG545" s="47"/>
      <c r="HH545" s="47"/>
      <c r="HI545" s="47"/>
      <c r="HJ545" s="47"/>
      <c r="HK545" s="47"/>
      <c r="HL545" s="47"/>
      <c r="HM545" s="47"/>
      <c r="HN545" s="47"/>
      <c r="HO545" s="47"/>
      <c r="HP545" s="47"/>
      <c r="HQ545" s="47"/>
      <c r="HR545" s="47"/>
      <c r="HS545" s="47"/>
    </row>
    <row r="546" spans="1:227" x14ac:dyDescent="0.25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47"/>
      <c r="AL546" s="47"/>
      <c r="AM546" s="47"/>
      <c r="AN546" s="47"/>
      <c r="AO546" s="47"/>
      <c r="AP546" s="47"/>
      <c r="AQ546" s="47"/>
      <c r="AR546" s="47"/>
      <c r="AS546" s="47"/>
      <c r="AT546" s="47"/>
      <c r="AU546" s="47"/>
      <c r="AV546" s="47"/>
      <c r="AW546" s="47"/>
      <c r="AX546" s="47"/>
      <c r="AY546" s="47"/>
      <c r="AZ546" s="47"/>
      <c r="BA546" s="47"/>
      <c r="BB546" s="47"/>
      <c r="BC546" s="47"/>
      <c r="BD546" s="47"/>
      <c r="BE546" s="47"/>
      <c r="BF546" s="47"/>
      <c r="BG546" s="47"/>
      <c r="BH546" s="47"/>
      <c r="BI546" s="47"/>
      <c r="BJ546" s="47"/>
      <c r="BK546" s="47"/>
      <c r="BL546" s="47"/>
      <c r="BM546" s="47"/>
      <c r="BN546" s="47"/>
      <c r="BO546" s="47"/>
      <c r="BP546" s="47"/>
      <c r="BQ546" s="47"/>
      <c r="BR546" s="47"/>
      <c r="BS546" s="47"/>
      <c r="BT546" s="47"/>
      <c r="BU546" s="47"/>
      <c r="BV546" s="47"/>
      <c r="BW546" s="47"/>
      <c r="BX546" s="47"/>
      <c r="BY546" s="47"/>
      <c r="BZ546" s="47"/>
      <c r="CA546" s="47"/>
      <c r="CB546" s="47"/>
      <c r="CC546" s="47"/>
      <c r="CD546" s="47"/>
      <c r="CE546" s="47"/>
      <c r="CF546" s="47"/>
      <c r="CG546" s="47"/>
      <c r="CH546" s="47"/>
      <c r="CI546" s="47"/>
      <c r="CJ546" s="47"/>
      <c r="CK546" s="47"/>
      <c r="CL546" s="47"/>
      <c r="CM546" s="47"/>
      <c r="CN546" s="47"/>
      <c r="CO546" s="47"/>
      <c r="CP546" s="47"/>
      <c r="CQ546" s="47"/>
      <c r="CR546" s="47"/>
      <c r="CS546" s="47"/>
      <c r="CT546" s="47"/>
      <c r="CU546" s="47"/>
      <c r="CV546" s="47"/>
      <c r="CW546" s="47"/>
      <c r="CX546" s="47"/>
      <c r="CY546" s="47"/>
      <c r="CZ546" s="47"/>
      <c r="DA546" s="47"/>
      <c r="DB546" s="47"/>
      <c r="DC546" s="47"/>
      <c r="DD546" s="47"/>
      <c r="DE546" s="47"/>
      <c r="DF546" s="47"/>
      <c r="DG546" s="47"/>
      <c r="DH546" s="47"/>
      <c r="DI546" s="47"/>
      <c r="DJ546" s="47"/>
      <c r="DK546" s="47"/>
      <c r="DL546" s="47"/>
      <c r="DM546" s="47"/>
      <c r="DN546" s="47"/>
      <c r="DO546" s="47"/>
      <c r="DP546" s="47"/>
      <c r="DQ546" s="47"/>
      <c r="DR546" s="47"/>
      <c r="DS546" s="4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  <c r="HG546" s="47"/>
      <c r="HH546" s="47"/>
      <c r="HI546" s="47"/>
      <c r="HJ546" s="47"/>
      <c r="HK546" s="47"/>
      <c r="HL546" s="47"/>
      <c r="HM546" s="47"/>
      <c r="HN546" s="47"/>
      <c r="HO546" s="47"/>
      <c r="HP546" s="47"/>
      <c r="HQ546" s="47"/>
      <c r="HR546" s="47"/>
      <c r="HS546" s="47"/>
    </row>
    <row r="547" spans="1:227" x14ac:dyDescent="0.25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47"/>
      <c r="AL547" s="47"/>
      <c r="AM547" s="47"/>
      <c r="AN547" s="47"/>
      <c r="AO547" s="47"/>
      <c r="AP547" s="47"/>
      <c r="AQ547" s="47"/>
      <c r="AR547" s="47"/>
      <c r="AS547" s="47"/>
      <c r="AT547" s="47"/>
      <c r="AU547" s="47"/>
      <c r="AV547" s="47"/>
      <c r="AW547" s="47"/>
      <c r="AX547" s="47"/>
      <c r="AY547" s="47"/>
      <c r="AZ547" s="47"/>
      <c r="BA547" s="47"/>
      <c r="BB547" s="47"/>
      <c r="BC547" s="47"/>
      <c r="BD547" s="47"/>
      <c r="BE547" s="47"/>
      <c r="BF547" s="47"/>
      <c r="BG547" s="47"/>
      <c r="BH547" s="47"/>
      <c r="BI547" s="47"/>
      <c r="BJ547" s="47"/>
      <c r="BK547" s="47"/>
      <c r="BL547" s="47"/>
      <c r="BM547" s="47"/>
      <c r="BN547" s="47"/>
      <c r="BO547" s="47"/>
      <c r="BP547" s="47"/>
      <c r="BQ547" s="47"/>
      <c r="BR547" s="47"/>
      <c r="BS547" s="47"/>
      <c r="BT547" s="47"/>
      <c r="BU547" s="47"/>
      <c r="BV547" s="47"/>
      <c r="BW547" s="47"/>
      <c r="BX547" s="47"/>
      <c r="BY547" s="47"/>
      <c r="BZ547" s="47"/>
      <c r="CA547" s="47"/>
      <c r="CB547" s="47"/>
      <c r="CC547" s="47"/>
      <c r="CD547" s="47"/>
      <c r="CE547" s="47"/>
      <c r="CF547" s="47"/>
      <c r="CG547" s="47"/>
      <c r="CH547" s="47"/>
      <c r="CI547" s="47"/>
      <c r="CJ547" s="47"/>
      <c r="CK547" s="47"/>
      <c r="CL547" s="47"/>
      <c r="CM547" s="47"/>
      <c r="CN547" s="47"/>
      <c r="CO547" s="47"/>
      <c r="CP547" s="47"/>
      <c r="CQ547" s="47"/>
      <c r="CR547" s="47"/>
      <c r="CS547" s="47"/>
      <c r="CT547" s="47"/>
      <c r="CU547" s="47"/>
      <c r="CV547" s="47"/>
      <c r="CW547" s="47"/>
      <c r="CX547" s="47"/>
      <c r="CY547" s="47"/>
      <c r="CZ547" s="47"/>
      <c r="DA547" s="47"/>
      <c r="DB547" s="47"/>
      <c r="DC547" s="47"/>
      <c r="DD547" s="47"/>
      <c r="DE547" s="47"/>
      <c r="DF547" s="47"/>
      <c r="DG547" s="47"/>
      <c r="DH547" s="47"/>
      <c r="DI547" s="47"/>
      <c r="DJ547" s="47"/>
      <c r="DK547" s="47"/>
      <c r="DL547" s="47"/>
      <c r="DM547" s="47"/>
      <c r="DN547" s="47"/>
      <c r="DO547" s="47"/>
      <c r="DP547" s="47"/>
      <c r="DQ547" s="47"/>
      <c r="DR547" s="47"/>
      <c r="DS547" s="4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  <c r="HG547" s="47"/>
      <c r="HH547" s="47"/>
      <c r="HI547" s="47"/>
      <c r="HJ547" s="47"/>
      <c r="HK547" s="47"/>
      <c r="HL547" s="47"/>
      <c r="HM547" s="47"/>
      <c r="HN547" s="47"/>
      <c r="HO547" s="47"/>
      <c r="HP547" s="47"/>
      <c r="HQ547" s="47"/>
      <c r="HR547" s="47"/>
      <c r="HS547" s="47"/>
    </row>
    <row r="548" spans="1:227" x14ac:dyDescent="0.25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47"/>
      <c r="AL548" s="47"/>
      <c r="AM548" s="47"/>
      <c r="AN548" s="47"/>
      <c r="AO548" s="47"/>
      <c r="AP548" s="47"/>
      <c r="AQ548" s="47"/>
      <c r="AR548" s="47"/>
      <c r="AS548" s="47"/>
      <c r="AT548" s="47"/>
      <c r="AU548" s="47"/>
      <c r="AV548" s="47"/>
      <c r="AW548" s="47"/>
      <c r="AX548" s="47"/>
      <c r="AY548" s="47"/>
      <c r="AZ548" s="47"/>
      <c r="BA548" s="47"/>
      <c r="BB548" s="47"/>
      <c r="BC548" s="47"/>
      <c r="BD548" s="47"/>
      <c r="BE548" s="47"/>
      <c r="BF548" s="47"/>
      <c r="BG548" s="47"/>
      <c r="BH548" s="47"/>
      <c r="BI548" s="47"/>
      <c r="BJ548" s="47"/>
      <c r="BK548" s="47"/>
      <c r="BL548" s="47"/>
      <c r="BM548" s="47"/>
      <c r="BN548" s="47"/>
      <c r="BO548" s="47"/>
      <c r="BP548" s="47"/>
      <c r="BQ548" s="47"/>
      <c r="BR548" s="47"/>
      <c r="BS548" s="47"/>
      <c r="BT548" s="47"/>
      <c r="BU548" s="47"/>
      <c r="BV548" s="47"/>
      <c r="BW548" s="47"/>
      <c r="BX548" s="47"/>
      <c r="BY548" s="47"/>
      <c r="BZ548" s="47"/>
      <c r="CA548" s="47"/>
      <c r="CB548" s="47"/>
      <c r="CC548" s="47"/>
      <c r="CD548" s="47"/>
      <c r="CE548" s="47"/>
      <c r="CF548" s="47"/>
      <c r="CG548" s="47"/>
      <c r="CH548" s="47"/>
      <c r="CI548" s="47"/>
      <c r="CJ548" s="47"/>
      <c r="CK548" s="47"/>
      <c r="CL548" s="47"/>
      <c r="CM548" s="47"/>
      <c r="CN548" s="47"/>
      <c r="CO548" s="47"/>
      <c r="CP548" s="47"/>
      <c r="CQ548" s="47"/>
      <c r="CR548" s="47"/>
      <c r="CS548" s="47"/>
      <c r="CT548" s="47"/>
      <c r="CU548" s="47"/>
      <c r="CV548" s="47"/>
      <c r="CW548" s="47"/>
      <c r="CX548" s="47"/>
      <c r="CY548" s="47"/>
      <c r="CZ548" s="47"/>
      <c r="DA548" s="47"/>
      <c r="DB548" s="47"/>
      <c r="DC548" s="47"/>
      <c r="DD548" s="47"/>
      <c r="DE548" s="47"/>
      <c r="DF548" s="47"/>
      <c r="DG548" s="47"/>
      <c r="DH548" s="47"/>
      <c r="DI548" s="47"/>
      <c r="DJ548" s="47"/>
      <c r="DK548" s="47"/>
      <c r="DL548" s="47"/>
      <c r="DM548" s="47"/>
      <c r="DN548" s="47"/>
      <c r="DO548" s="47"/>
      <c r="DP548" s="47"/>
      <c r="DQ548" s="47"/>
      <c r="DR548" s="47"/>
      <c r="DS548" s="4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  <c r="HG548" s="47"/>
      <c r="HH548" s="47"/>
      <c r="HI548" s="47"/>
      <c r="HJ548" s="47"/>
      <c r="HK548" s="47"/>
      <c r="HL548" s="47"/>
      <c r="HM548" s="47"/>
      <c r="HN548" s="47"/>
      <c r="HO548" s="47"/>
      <c r="HP548" s="47"/>
      <c r="HQ548" s="47"/>
      <c r="HR548" s="47"/>
      <c r="HS548" s="47"/>
    </row>
    <row r="549" spans="1:227" x14ac:dyDescent="0.25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47"/>
      <c r="AL549" s="47"/>
      <c r="AM549" s="47"/>
      <c r="AN549" s="47"/>
      <c r="AO549" s="47"/>
      <c r="AP549" s="47"/>
      <c r="AQ549" s="47"/>
      <c r="AR549" s="47"/>
      <c r="AS549" s="47"/>
      <c r="AT549" s="47"/>
      <c r="AU549" s="47"/>
      <c r="AV549" s="47"/>
      <c r="AW549" s="47"/>
      <c r="AX549" s="47"/>
      <c r="AY549" s="47"/>
      <c r="AZ549" s="47"/>
      <c r="BA549" s="47"/>
      <c r="BB549" s="47"/>
      <c r="BC549" s="47"/>
      <c r="BD549" s="47"/>
      <c r="BE549" s="47"/>
      <c r="BF549" s="47"/>
      <c r="BG549" s="47"/>
      <c r="BH549" s="47"/>
      <c r="BI549" s="47"/>
      <c r="BJ549" s="47"/>
      <c r="BK549" s="47"/>
      <c r="BL549" s="47"/>
      <c r="BM549" s="47"/>
      <c r="BN549" s="47"/>
      <c r="BO549" s="47"/>
      <c r="BP549" s="47"/>
      <c r="BQ549" s="47"/>
      <c r="BR549" s="47"/>
      <c r="BS549" s="47"/>
      <c r="BT549" s="47"/>
      <c r="BU549" s="47"/>
      <c r="BV549" s="47"/>
      <c r="BW549" s="47"/>
      <c r="BX549" s="47"/>
      <c r="BY549" s="47"/>
      <c r="BZ549" s="47"/>
      <c r="CA549" s="47"/>
      <c r="CB549" s="47"/>
      <c r="CC549" s="47"/>
      <c r="CD549" s="47"/>
      <c r="CE549" s="47"/>
      <c r="CF549" s="47"/>
      <c r="CG549" s="47"/>
      <c r="CH549" s="47"/>
      <c r="CI549" s="47"/>
      <c r="CJ549" s="47"/>
      <c r="CK549" s="47"/>
      <c r="CL549" s="47"/>
      <c r="CM549" s="47"/>
      <c r="CN549" s="47"/>
      <c r="CO549" s="47"/>
      <c r="CP549" s="4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</row>
    <row r="550" spans="1:227" x14ac:dyDescent="0.25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  <c r="AT550" s="47"/>
      <c r="AU550" s="47"/>
      <c r="AV550" s="47"/>
      <c r="AW550" s="47"/>
      <c r="AX550" s="47"/>
      <c r="AY550" s="47"/>
      <c r="AZ550" s="47"/>
      <c r="BA550" s="47"/>
      <c r="BB550" s="47"/>
      <c r="BC550" s="47"/>
      <c r="BD550" s="47"/>
      <c r="BE550" s="47"/>
      <c r="BF550" s="47"/>
      <c r="BG550" s="47"/>
      <c r="BH550" s="47"/>
      <c r="BI550" s="47"/>
      <c r="BJ550" s="47"/>
      <c r="BK550" s="47"/>
      <c r="BL550" s="47"/>
      <c r="BM550" s="47"/>
      <c r="BN550" s="47"/>
      <c r="BO550" s="47"/>
      <c r="BP550" s="47"/>
      <c r="BQ550" s="47"/>
      <c r="BR550" s="47"/>
      <c r="BS550" s="47"/>
      <c r="BT550" s="47"/>
      <c r="BU550" s="47"/>
      <c r="BV550" s="47"/>
      <c r="BW550" s="47"/>
      <c r="BX550" s="47"/>
      <c r="BY550" s="47"/>
      <c r="BZ550" s="47"/>
      <c r="CA550" s="47"/>
      <c r="CB550" s="47"/>
      <c r="CC550" s="47"/>
      <c r="CD550" s="47"/>
      <c r="CE550" s="47"/>
      <c r="CF550" s="47"/>
      <c r="CG550" s="47"/>
      <c r="CH550" s="47"/>
      <c r="CI550" s="47"/>
      <c r="CJ550" s="47"/>
      <c r="CK550" s="47"/>
      <c r="CL550" s="47"/>
      <c r="CM550" s="47"/>
      <c r="CN550" s="47"/>
      <c r="CO550" s="47"/>
      <c r="CP550" s="47"/>
      <c r="CQ550" s="47"/>
      <c r="CR550" s="47"/>
      <c r="CS550" s="47"/>
      <c r="CT550" s="47"/>
      <c r="CU550" s="47"/>
      <c r="CV550" s="47"/>
      <c r="CW550" s="47"/>
      <c r="CX550" s="47"/>
      <c r="CY550" s="47"/>
      <c r="CZ550" s="47"/>
      <c r="DA550" s="47"/>
      <c r="DB550" s="47"/>
      <c r="DC550" s="47"/>
      <c r="DD550" s="47"/>
      <c r="DE550" s="47"/>
      <c r="DF550" s="47"/>
      <c r="DG550" s="47"/>
      <c r="DH550" s="47"/>
      <c r="DI550" s="47"/>
      <c r="DJ550" s="47"/>
      <c r="DK550" s="47"/>
      <c r="DL550" s="47"/>
      <c r="DM550" s="47"/>
      <c r="DN550" s="47"/>
      <c r="DO550" s="47"/>
      <c r="DP550" s="47"/>
      <c r="DQ550" s="47"/>
      <c r="DR550" s="47"/>
      <c r="DS550" s="4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  <c r="HG550" s="47"/>
      <c r="HH550" s="47"/>
      <c r="HI550" s="47"/>
      <c r="HJ550" s="47"/>
      <c r="HK550" s="47"/>
      <c r="HL550" s="47"/>
      <c r="HM550" s="47"/>
      <c r="HN550" s="47"/>
      <c r="HO550" s="47"/>
      <c r="HP550" s="47"/>
      <c r="HQ550" s="47"/>
      <c r="HR550" s="47"/>
      <c r="HS550" s="47"/>
    </row>
    <row r="551" spans="1:227" x14ac:dyDescent="0.25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47"/>
      <c r="AL551" s="47"/>
      <c r="AM551" s="47"/>
      <c r="AN551" s="47"/>
      <c r="AO551" s="47"/>
      <c r="AP551" s="47"/>
      <c r="AQ551" s="47"/>
      <c r="AR551" s="47"/>
      <c r="AS551" s="47"/>
      <c r="AT551" s="47"/>
      <c r="AU551" s="47"/>
      <c r="AV551" s="47"/>
      <c r="AW551" s="47"/>
      <c r="AX551" s="47"/>
      <c r="AY551" s="47"/>
      <c r="AZ551" s="47"/>
      <c r="BA551" s="47"/>
      <c r="BB551" s="47"/>
      <c r="BC551" s="47"/>
      <c r="BD551" s="47"/>
      <c r="BE551" s="47"/>
      <c r="BF551" s="47"/>
      <c r="BG551" s="47"/>
      <c r="BH551" s="47"/>
      <c r="BI551" s="47"/>
      <c r="BJ551" s="47"/>
      <c r="BK551" s="47"/>
      <c r="BL551" s="47"/>
      <c r="BM551" s="47"/>
      <c r="BN551" s="47"/>
      <c r="BO551" s="47"/>
      <c r="BP551" s="47"/>
      <c r="BQ551" s="47"/>
      <c r="BR551" s="47"/>
      <c r="BS551" s="47"/>
      <c r="BT551" s="47"/>
      <c r="BU551" s="47"/>
      <c r="BV551" s="47"/>
      <c r="BW551" s="47"/>
      <c r="BX551" s="47"/>
      <c r="BY551" s="47"/>
      <c r="BZ551" s="47"/>
      <c r="CA551" s="47"/>
      <c r="CB551" s="47"/>
      <c r="CC551" s="47"/>
      <c r="CD551" s="47"/>
      <c r="CE551" s="47"/>
      <c r="CF551" s="47"/>
      <c r="CG551" s="47"/>
      <c r="CH551" s="47"/>
      <c r="CI551" s="47"/>
      <c r="CJ551" s="47"/>
      <c r="CK551" s="47"/>
      <c r="CL551" s="47"/>
      <c r="CM551" s="47"/>
      <c r="CN551" s="47"/>
      <c r="CO551" s="47"/>
      <c r="CP551" s="47"/>
      <c r="CQ551" s="47"/>
      <c r="CR551" s="47"/>
      <c r="CS551" s="47"/>
      <c r="CT551" s="47"/>
      <c r="CU551" s="47"/>
      <c r="CV551" s="47"/>
      <c r="CW551" s="47"/>
      <c r="CX551" s="47"/>
      <c r="CY551" s="47"/>
      <c r="CZ551" s="47"/>
      <c r="DA551" s="47"/>
      <c r="DB551" s="47"/>
      <c r="DC551" s="47"/>
      <c r="DD551" s="47"/>
      <c r="DE551" s="47"/>
      <c r="DF551" s="47"/>
      <c r="DG551" s="47"/>
      <c r="DH551" s="47"/>
      <c r="DI551" s="47"/>
      <c r="DJ551" s="47"/>
      <c r="DK551" s="47"/>
      <c r="DL551" s="47"/>
      <c r="DM551" s="47"/>
      <c r="DN551" s="47"/>
      <c r="DO551" s="47"/>
      <c r="DP551" s="47"/>
      <c r="DQ551" s="47"/>
      <c r="DR551" s="47"/>
      <c r="DS551" s="4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  <c r="HG551" s="47"/>
      <c r="HH551" s="47"/>
      <c r="HI551" s="47"/>
      <c r="HJ551" s="47"/>
      <c r="HK551" s="47"/>
      <c r="HL551" s="47"/>
      <c r="HM551" s="47"/>
      <c r="HN551" s="47"/>
      <c r="HO551" s="47"/>
      <c r="HP551" s="47"/>
      <c r="HQ551" s="47"/>
      <c r="HR551" s="47"/>
      <c r="HS551" s="47"/>
    </row>
  </sheetData>
  <sheetProtection password="9035" sheet="1" objects="1" scenarios="1"/>
  <mergeCells count="7">
    <mergeCell ref="F22:G22"/>
    <mergeCell ref="C7:K8"/>
    <mergeCell ref="F14:G14"/>
    <mergeCell ref="B13:C13"/>
    <mergeCell ref="F20:I20"/>
    <mergeCell ref="F13:I13"/>
    <mergeCell ref="F21:G21"/>
  </mergeCells>
  <dataValidations disablePrompts="1" xWindow="256" yWindow="749" count="8">
    <dataValidation type="list" allowBlank="1" showInputMessage="1" showErrorMessage="1" prompt="Enter the favoured platform width." sqref="C14">
      <formula1>",-,600,620,640,650,660,670,700,720,740,750,770,800,900,1000"</formula1>
    </dataValidation>
    <dataValidation type="list" allowBlank="1" showInputMessage="1" showErrorMessage="1" prompt="Enter the favoured platform length." sqref="C15">
      <formula1>"-,700,750,800,850,900,1000,1200,1250"</formula1>
    </dataValidation>
    <dataValidation type="list" allowBlank="1" showInputMessage="1" showErrorMessage="1" prompt="Enter the way of fixing." sqref="C16">
      <formula1>"-,directly to the wall,on pillars 80x40,on pillars 60x60,pillars to the string,"</formula1>
    </dataValidation>
    <dataValidation type="list" allowBlank="1" showInputMessage="1" showErrorMessage="1" prompt="Choose if 90° side access ramp is required." sqref="C17">
      <formula1>"-,no,standard ramp 150mm,standard ramp 200mm,special ramp 200mm"</formula1>
    </dataValidation>
    <dataValidation allowBlank="1" showInputMessage="1" showErrorMessage="1" prompt="Hierbei handelt es sich um die minimale Treppenbreite um die gewünschte Plattform installieren zu können" sqref="H14"/>
    <dataValidation type="list" allowBlank="1" showInputMessage="1" showErrorMessage="1" sqref="D26">
      <formula1>"Nein,Ja,"</formula1>
    </dataValidation>
    <dataValidation type="list" allowBlank="1" showInputMessage="1" showErrorMessage="1" sqref="C22">
      <formula1>"-,150,200,300,"</formula1>
    </dataValidation>
    <dataValidation type="whole" allowBlank="1" showInputMessage="1" showErrorMessage="1" sqref="C20">
      <formula1>15</formula1>
      <formula2>45</formula2>
    </dataValidation>
  </dataValidations>
  <printOptions gridLines="1"/>
  <pageMargins left="0.70866141732283472" right="0.70866141732283472" top="0.74803149606299213" bottom="0.74803149606299213" header="0.31496062992125984" footer="0.31496062992125984"/>
  <pageSetup paperSize="9" orientation="landscape" verticalDpi="1200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3:AC155"/>
  <sheetViews>
    <sheetView topLeftCell="A16" workbookViewId="0">
      <selection activeCell="K24" sqref="K24"/>
    </sheetView>
  </sheetViews>
  <sheetFormatPr baseColWidth="10" defaultRowHeight="15" x14ac:dyDescent="0.25"/>
  <cols>
    <col min="5" max="5" width="26.28515625" customWidth="1"/>
    <col min="6" max="6" width="14.5703125" bestFit="1" customWidth="1"/>
    <col min="10" max="10" width="17.28515625" customWidth="1"/>
    <col min="14" max="14" width="17.28515625" customWidth="1"/>
    <col min="15" max="15" width="22" customWidth="1"/>
  </cols>
  <sheetData>
    <row r="3" spans="1:24" x14ac:dyDescent="0.25">
      <c r="A3" s="3"/>
      <c r="B3" s="7">
        <v>640</v>
      </c>
      <c r="C3" s="7">
        <v>650</v>
      </c>
      <c r="D3" s="7">
        <v>660</v>
      </c>
      <c r="E3" s="7"/>
      <c r="F3" s="7">
        <v>670</v>
      </c>
      <c r="G3" s="7">
        <v>700</v>
      </c>
      <c r="H3" s="7">
        <v>720</v>
      </c>
      <c r="I3" s="7">
        <v>740</v>
      </c>
      <c r="J3" s="7">
        <v>750</v>
      </c>
      <c r="K3" s="7">
        <v>770</v>
      </c>
      <c r="L3" s="7">
        <v>800</v>
      </c>
      <c r="M3" s="7">
        <v>900</v>
      </c>
      <c r="N3" s="7">
        <v>1000</v>
      </c>
    </row>
    <row r="4" spans="1:24" x14ac:dyDescent="0.25">
      <c r="A4" s="7">
        <v>750</v>
      </c>
      <c r="B4" s="6">
        <f>1029+((A4-L14)*0.27)+((B3-K14)*0.85)</f>
        <v>978</v>
      </c>
      <c r="C4" s="6">
        <f>1029+((A4-L14)*0.27)+((C3-K14)*0.85)</f>
        <v>986.5</v>
      </c>
      <c r="D4" s="3">
        <f>1029+((A4-K14)*0.27)+((D3-L14)*0.85)</f>
        <v>966</v>
      </c>
      <c r="E4" s="3"/>
      <c r="F4" s="6">
        <f>1029+((A4-L14)*0.27)+((F3-K14)*0.85)</f>
        <v>1003.5</v>
      </c>
      <c r="G4" s="6">
        <f>1029+((A4-L14)*0.27)+((G3-K14)*0.85)</f>
        <v>1029</v>
      </c>
      <c r="H4" s="6">
        <f>1029+((A4-L14)*0.27)+((H3-K14)*0.85)</f>
        <v>1046</v>
      </c>
      <c r="I4" s="6">
        <f>1029+((A4-L14)*0.27)+((I3-K14)*0.85)</f>
        <v>1063</v>
      </c>
      <c r="J4" s="6">
        <f>1029+((A4-L14)*0.27)+((J3-K14)*0.85)</f>
        <v>1071.5</v>
      </c>
      <c r="K4" s="6">
        <f>1029+((A4-L14)*0.27)+((K3-K14)*0.85)</f>
        <v>1088.5</v>
      </c>
      <c r="L4" s="6">
        <f>1029+((A4-L14)*0.27)+((L3-K14)*0.85)</f>
        <v>1114</v>
      </c>
      <c r="M4" s="6">
        <f>1029+((A4-L14)*0.27)+((M3-K14)*0.85)</f>
        <v>1199</v>
      </c>
      <c r="N4" s="6">
        <f>1029+((A4-L14)*0.27)+((N3-K14)*0.85)</f>
        <v>1284</v>
      </c>
    </row>
    <row r="5" spans="1:24" x14ac:dyDescent="0.25">
      <c r="A5" s="7">
        <v>800</v>
      </c>
      <c r="B5" s="6">
        <f>1029+((A5-L14)*0.27)+((B3-K14)*0.85)</f>
        <v>991.5</v>
      </c>
      <c r="C5" s="6">
        <f>1029+((A5-L14)*0.27)+((C3-K14)*0.85)</f>
        <v>1000</v>
      </c>
      <c r="D5" s="3">
        <f>1029+((A5-L14)*0.27)+((D3-K14)*0.85)</f>
        <v>1008.5</v>
      </c>
      <c r="E5" s="3"/>
      <c r="F5" s="3">
        <f>1029+((A5-L14)*0.27)+((F3-K14)*0.85)</f>
        <v>1017</v>
      </c>
      <c r="G5" s="3">
        <f>1029+((A5-L14)*0.27)+((G3-K14)*0.85)</f>
        <v>1042.5</v>
      </c>
      <c r="H5" s="3">
        <f>1029+((A5-L14)*0.27)+((H3-K14)*0.85)</f>
        <v>1059.5</v>
      </c>
      <c r="I5" s="3">
        <f>1029+((A5-L14)*0.27)+((I3-K14)*0.85)</f>
        <v>1076.5</v>
      </c>
      <c r="J5" s="3">
        <f>1029+((A5-L14)*0.27)+((J3-K14)*0.85)</f>
        <v>1085</v>
      </c>
      <c r="K5" s="3">
        <f>1029+((A5-L14)*0.27)+((K3-K14)*0.85)</f>
        <v>1102</v>
      </c>
      <c r="L5" s="3">
        <f>1029+((A5-L14)*0.27)+((L3-K14)*0.85)</f>
        <v>1127.5</v>
      </c>
      <c r="M5" s="3">
        <f>1029+((A5-L14)*0.27)+((M3-K14)*0.85)</f>
        <v>1212.5</v>
      </c>
      <c r="N5" s="3">
        <f>1029+((A5-L14)*0.27)+((N3-K14)*0.85)</f>
        <v>1297.5</v>
      </c>
    </row>
    <row r="6" spans="1:24" x14ac:dyDescent="0.25">
      <c r="A6" s="7">
        <v>850</v>
      </c>
      <c r="B6" s="6">
        <f>1029+((A6-L14)*0.27)+((B3-K14)*0.85)</f>
        <v>1005</v>
      </c>
      <c r="C6" s="6">
        <f>1029+((A6-L14)*0.27)+((C3-K14)*0.85)</f>
        <v>1013.5</v>
      </c>
      <c r="D6" s="3">
        <f>1029+((A6-L14)*0.27)+((D3-K14)*0.85)</f>
        <v>1022</v>
      </c>
      <c r="E6" s="3"/>
      <c r="F6" s="6">
        <f>1029+((A6-L14)*0.27)+((F3-K14)*0.85)</f>
        <v>1030.5</v>
      </c>
      <c r="G6" s="6">
        <f>1029+((A6-L14)*0.27)+((G3-K14)*0.85)</f>
        <v>1056</v>
      </c>
      <c r="H6" s="6">
        <f>1029+((A6-L14)*0.27)+((H3-K14)*0.85)</f>
        <v>1073</v>
      </c>
      <c r="I6" s="6">
        <f>1029+((A6-L14)*0.27)+((I3-K14)*0.85)</f>
        <v>1090</v>
      </c>
      <c r="J6" s="6">
        <f>1029+((A6-L14)*0.27)+((J3-K14)*0.85)</f>
        <v>1098.5</v>
      </c>
      <c r="K6" s="6">
        <f>1029+((A6-L14)*0.27)+((K3-K14)*0.85)</f>
        <v>1115.5</v>
      </c>
      <c r="L6" s="6">
        <f>1029+((A6-L14)*0.27)+((L3-K14)*0.85)</f>
        <v>1141</v>
      </c>
      <c r="M6" s="6">
        <f>1029+((A6-L14)*0.27)+((M3-K14)*0.85)</f>
        <v>1226</v>
      </c>
      <c r="N6" s="6">
        <f>1029+((A6-L14)*0.27)+((N3-K14)*0.85)</f>
        <v>1311</v>
      </c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x14ac:dyDescent="0.25">
      <c r="A7" s="7">
        <v>900</v>
      </c>
      <c r="B7" s="6">
        <f>1029+((A7-L14)*0.27)+((B3-K14)*0.85)</f>
        <v>1018.5</v>
      </c>
      <c r="C7" s="6">
        <f>1029+((A7-L14)*0.27)+((C3-K14)*0.85)</f>
        <v>1027</v>
      </c>
      <c r="D7" s="3">
        <f>1029+((A7-L14)*0.27)+((D3-K14)*0.85)</f>
        <v>1035.5</v>
      </c>
      <c r="E7" s="3"/>
      <c r="F7" s="6">
        <f>1029+((A7-L14)*0.27)+((F3-K14)*0.85)</f>
        <v>1044</v>
      </c>
      <c r="G7" s="6">
        <f>1029+((A7-L14)*0.27)+((G3-K14)*0.85)</f>
        <v>1069.5</v>
      </c>
      <c r="H7" s="6">
        <f>1029+((A7-L14)*0.27)+((H3-K14)*0.85)</f>
        <v>1086.5</v>
      </c>
      <c r="I7" s="6">
        <f>1029+((A7-L14)*0.27)+((I3-K14)*0.85)</f>
        <v>1103.5</v>
      </c>
      <c r="J7" s="6">
        <f>1029+((A7-L14)*0.27)+((J3-K14)*0.85)</f>
        <v>1112</v>
      </c>
      <c r="K7" s="6">
        <f>1029+((A7-L14)*0.27)+((K3-K14)*0.85)</f>
        <v>1129</v>
      </c>
      <c r="L7" s="6">
        <f>1029+((A7-L14)*0.27)+((L3-K14)*0.85)</f>
        <v>1154.5</v>
      </c>
      <c r="M7" s="6">
        <f>1029+((A7-L14)*0.27)+((M3-K14)*0.85)</f>
        <v>1239.5</v>
      </c>
      <c r="N7" s="6">
        <f>1029+((A7-L14)*0.27)+((N3-K14)*0.85)</f>
        <v>1324.5</v>
      </c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x14ac:dyDescent="0.25">
      <c r="A8" s="7">
        <v>1000</v>
      </c>
      <c r="B8" s="6">
        <f>1029+((A8-L14)*0.27)+((B3-K14)*0.85)</f>
        <v>1045.5</v>
      </c>
      <c r="C8" s="6">
        <f>1029+((A8-L14)*0.27)+((C3-K14)*0.85)</f>
        <v>1054</v>
      </c>
      <c r="D8" s="3">
        <f>1029+((A8-L14)*0.27)+((D3-K14)*0.85)</f>
        <v>1062.5</v>
      </c>
      <c r="E8" s="3"/>
      <c r="F8" s="6">
        <f>1029+((A8-L14)*0.27)+((F3-K14)*0.85)</f>
        <v>1071</v>
      </c>
      <c r="G8" s="6">
        <f>1029+((A8-L14)*0.27)+((G3-K14)*0.85)</f>
        <v>1096.5</v>
      </c>
      <c r="H8" s="6">
        <f>1029+((A8-L14)*0.27)+((H3-K14)*0.85)</f>
        <v>1113.5</v>
      </c>
      <c r="I8" s="6">
        <f>1029+((A8-L14)*0.27)+((I3-K14)*0.85)</f>
        <v>1130.5</v>
      </c>
      <c r="J8" s="6">
        <f>1029+((A8-L14)*0.27)+((J3-K14)*0.85)</f>
        <v>1139</v>
      </c>
      <c r="K8" s="6">
        <f>1029+((A8-L14)*0.27)+((K3-K14)*0.85)</f>
        <v>1156</v>
      </c>
      <c r="L8" s="6">
        <f>1029+((A8-L14)*0.27)+((L3-K14)*0.85)</f>
        <v>1181.5</v>
      </c>
      <c r="M8" s="6">
        <f>1029+((A8-L14)*0.27)+((M3-K14)*0.85)</f>
        <v>1266.5</v>
      </c>
      <c r="N8" s="6">
        <f>1029+((A8-L14)*0.27)+((N3-K14)*0.85)</f>
        <v>1351.5</v>
      </c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x14ac:dyDescent="0.25">
      <c r="A9" s="7">
        <v>1200</v>
      </c>
      <c r="B9" s="6">
        <f>1029+((A9-L14)*0.27)+((B3-K14)*0.85)</f>
        <v>1099.5</v>
      </c>
      <c r="C9" s="6">
        <f>1029+((A9-L14)*0.27)+((C3-K14)*0.85)</f>
        <v>1108</v>
      </c>
      <c r="D9" s="3">
        <f>1029+((A9-L14)*0.27)+((D3-K14)*0.85)</f>
        <v>1116.5</v>
      </c>
      <c r="E9" s="3"/>
      <c r="F9" s="3">
        <f>1029+((A9-L14)*0.27)+((F3-K14)*0.85)</f>
        <v>1125</v>
      </c>
      <c r="G9" s="3">
        <f>1029+((A9-L14)*0.27)+((G3-K14)*0.85)</f>
        <v>1150.5</v>
      </c>
      <c r="H9" s="3">
        <f>1029+((A9-L14)*0.27)+((H3-K14)*0.85)</f>
        <v>1167.5</v>
      </c>
      <c r="I9" s="3">
        <f>1029+((A9-L14)*0.27)+((I3-K14)*0.85)</f>
        <v>1184.5</v>
      </c>
      <c r="J9" s="3">
        <f>1029+((A9-L14)*0.27)+((J3-K14)*0.85)</f>
        <v>1193</v>
      </c>
      <c r="K9" s="3">
        <f>1029+((A9-L14)*0.27)+((K3-K14)*0.85)</f>
        <v>1210</v>
      </c>
      <c r="L9" s="3">
        <f>1029+((A9-L14)*0.27)+((L3-K14)*0.85)</f>
        <v>1235.5</v>
      </c>
      <c r="M9" s="3">
        <f>1029+((A9-L14)*0.27)+((M3-K14)*0.85)</f>
        <v>1320.5</v>
      </c>
      <c r="N9" s="3">
        <f>1029+((A9-L14)*0.27)+((N3-K14)*0.85)</f>
        <v>1405.5</v>
      </c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x14ac:dyDescent="0.25">
      <c r="A10" s="7">
        <v>1250</v>
      </c>
      <c r="B10" s="6">
        <f>1029+((A10-L14)*0.27)+((B3-K14)*0.85)</f>
        <v>1113</v>
      </c>
      <c r="C10" s="6">
        <f>1029+((A10-L14)*0.27)+((C3-K14)*0.85)</f>
        <v>1121.5</v>
      </c>
      <c r="D10" s="3">
        <f>1029+((A10-L14)*0.27)+((D3-K14)*0.85)</f>
        <v>1130</v>
      </c>
      <c r="E10" s="3"/>
      <c r="F10" s="3">
        <f>1029+((A10-L14)*0.27)+((F3-K14)*0.85)</f>
        <v>1138.5</v>
      </c>
      <c r="G10" s="3">
        <f>1029+((A10-L14)*0.27)+((G3-K14)*0.85)</f>
        <v>1164</v>
      </c>
      <c r="H10" s="3">
        <f>1029+((A10-L14)*0.27)+((H3-K14)*0.85)</f>
        <v>1181</v>
      </c>
      <c r="I10" s="3">
        <f>1029+((A10-L14)*0.27)+((I3-K14)*0.85)</f>
        <v>1198</v>
      </c>
      <c r="J10" s="3">
        <f>1029+((A10-L14)*0.27)+((J3-K14)*0.85)</f>
        <v>1206.5</v>
      </c>
      <c r="K10" s="3">
        <f>1029+((A10-L14)*0.27)+((K3-K14)*0.85)</f>
        <v>1223.5</v>
      </c>
      <c r="L10" s="3">
        <f>1029+((A10-L14)*0.27)+((L3-K14)*0.85)</f>
        <v>1249</v>
      </c>
      <c r="M10" s="3">
        <f>1029+((A10-L14)*0.27)+((M3-K14)*0.85)</f>
        <v>1334</v>
      </c>
      <c r="N10" s="3">
        <f>1029+((A10-L14)*0.27)+((N3-K14)*0.85)</f>
        <v>1419</v>
      </c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x14ac:dyDescent="0.25">
      <c r="A13" s="3"/>
      <c r="B13" s="3"/>
      <c r="C13" s="3"/>
      <c r="D13" s="3"/>
      <c r="E13" s="3"/>
      <c r="F13" s="3"/>
      <c r="G13" s="3"/>
      <c r="H13" s="3"/>
      <c r="I13" s="3"/>
      <c r="J13" s="4"/>
      <c r="K13" s="4" t="s">
        <v>0</v>
      </c>
      <c r="L13" s="4" t="s">
        <v>1</v>
      </c>
      <c r="M13" s="4"/>
      <c r="N13" s="3"/>
      <c r="O13" s="5"/>
      <c r="P13" s="5" t="s">
        <v>0</v>
      </c>
      <c r="Q13" s="5" t="s">
        <v>1</v>
      </c>
      <c r="R13" s="5"/>
      <c r="S13" s="3"/>
      <c r="T13" s="3"/>
      <c r="U13" s="3"/>
      <c r="V13" s="3"/>
      <c r="W13" s="3"/>
      <c r="X13" s="3"/>
    </row>
    <row r="14" spans="1:24" x14ac:dyDescent="0.25">
      <c r="A14" s="3"/>
      <c r="B14" s="3"/>
      <c r="C14" s="3"/>
      <c r="D14" s="3"/>
      <c r="E14" s="3"/>
      <c r="F14" s="3"/>
      <c r="G14" s="3"/>
      <c r="H14" s="3"/>
      <c r="I14" s="3"/>
      <c r="J14" s="4"/>
      <c r="K14" s="4">
        <v>700</v>
      </c>
      <c r="L14" s="4">
        <v>750</v>
      </c>
      <c r="M14" s="4"/>
      <c r="N14" s="3"/>
      <c r="O14" s="5"/>
      <c r="P14" s="5">
        <v>700</v>
      </c>
      <c r="Q14" s="5">
        <v>750</v>
      </c>
      <c r="R14" s="5"/>
      <c r="S14" s="3"/>
      <c r="T14" s="3"/>
      <c r="U14" s="3"/>
      <c r="V14" s="3"/>
      <c r="W14" s="3"/>
      <c r="X14" s="3"/>
    </row>
    <row r="15" spans="1:24" x14ac:dyDescent="0.25">
      <c r="A15" s="3"/>
      <c r="B15" s="3"/>
      <c r="C15" s="3"/>
      <c r="D15" s="3"/>
      <c r="E15" s="3"/>
      <c r="F15" s="3"/>
      <c r="G15" s="3"/>
      <c r="H15" s="3"/>
      <c r="I15" s="3"/>
      <c r="J15" s="4"/>
      <c r="K15" s="4"/>
      <c r="L15" s="4"/>
      <c r="M15" s="4"/>
      <c r="N15" s="3"/>
      <c r="O15" s="5"/>
      <c r="P15" s="5"/>
      <c r="Q15" s="5"/>
      <c r="R15" s="5"/>
      <c r="S15" s="3"/>
      <c r="T15" s="3"/>
      <c r="U15" s="3"/>
      <c r="V15" s="3"/>
      <c r="W15" s="3"/>
      <c r="X15" s="3"/>
    </row>
    <row r="16" spans="1:24" x14ac:dyDescent="0.25">
      <c r="A16" s="3"/>
      <c r="B16" s="3"/>
      <c r="C16" s="3"/>
      <c r="D16" s="3"/>
      <c r="E16" s="3"/>
      <c r="F16" s="3"/>
      <c r="G16" s="3"/>
      <c r="H16" s="3"/>
      <c r="I16" s="3"/>
      <c r="J16" s="4"/>
      <c r="K16" s="4"/>
      <c r="L16" s="4"/>
      <c r="M16" s="4"/>
      <c r="N16" s="3"/>
      <c r="O16" s="5"/>
      <c r="P16" s="5"/>
      <c r="Q16" s="5"/>
      <c r="R16" s="5"/>
      <c r="S16" s="3"/>
      <c r="T16" s="3"/>
      <c r="U16" s="3"/>
      <c r="V16" s="3"/>
      <c r="W16" s="3"/>
      <c r="X16" s="3"/>
    </row>
    <row r="17" spans="1:24" x14ac:dyDescent="0.25">
      <c r="A17" s="3"/>
      <c r="B17" s="3"/>
      <c r="C17" s="3"/>
      <c r="D17" s="3"/>
      <c r="E17" s="3"/>
      <c r="F17" s="3"/>
      <c r="G17" s="3"/>
      <c r="H17" s="3"/>
      <c r="I17" s="3"/>
      <c r="J17" s="4"/>
      <c r="K17" s="4"/>
      <c r="L17" s="4"/>
      <c r="M17" s="4"/>
      <c r="N17" s="3"/>
      <c r="O17" s="5"/>
      <c r="P17" s="5"/>
      <c r="Q17" s="5"/>
      <c r="R17" s="5"/>
      <c r="S17" s="3"/>
      <c r="T17" s="3"/>
      <c r="U17" s="3"/>
      <c r="V17" s="3"/>
      <c r="W17" s="3"/>
      <c r="X17" s="3"/>
    </row>
    <row r="18" spans="1:24" x14ac:dyDescent="0.25">
      <c r="A18" s="3"/>
      <c r="B18" s="3"/>
      <c r="C18" s="3"/>
      <c r="D18" s="3"/>
      <c r="E18" s="3"/>
      <c r="F18" s="3"/>
      <c r="G18" s="3"/>
      <c r="H18" s="3" t="s">
        <v>32</v>
      </c>
      <c r="I18" s="3">
        <f>1029+((Stratos!C13-L14)*0.27)+((Stratos!C12-K14)*0.85)</f>
        <v>1098.5</v>
      </c>
      <c r="J18" s="41" t="s">
        <v>73</v>
      </c>
      <c r="K18" s="4">
        <f>IF(Stratos!C14="on pillars 60x60",65,0)</f>
        <v>0</v>
      </c>
      <c r="L18" s="4"/>
      <c r="M18" s="4"/>
      <c r="N18" s="3"/>
      <c r="O18" s="5" t="s">
        <v>73</v>
      </c>
      <c r="P18" s="5">
        <f>IF('Omega-F'!C14="on pillars 60x60",65,0)</f>
        <v>0</v>
      </c>
      <c r="Q18" s="5"/>
      <c r="R18" s="5"/>
      <c r="S18" s="3"/>
      <c r="T18" s="3"/>
      <c r="U18" s="3"/>
      <c r="V18" s="3"/>
      <c r="W18" s="3"/>
      <c r="X18" s="3"/>
    </row>
    <row r="19" spans="1:24" x14ac:dyDescent="0.25">
      <c r="A19" s="3"/>
      <c r="B19" s="3"/>
      <c r="C19" s="3"/>
      <c r="D19" s="3"/>
      <c r="E19" s="3"/>
      <c r="F19" s="3"/>
      <c r="G19" s="3"/>
      <c r="H19" s="3"/>
      <c r="I19" s="3"/>
      <c r="J19" s="41" t="s">
        <v>74</v>
      </c>
      <c r="K19" s="4">
        <f>IF(Stratos!C14="on pillars 80x40",45,0)</f>
        <v>0</v>
      </c>
      <c r="L19" s="4">
        <f>SUM(K18:K19)</f>
        <v>0</v>
      </c>
      <c r="M19" s="4"/>
      <c r="N19" s="3"/>
      <c r="O19" s="5" t="s">
        <v>74</v>
      </c>
      <c r="P19" s="5">
        <f>IF('Omega-F'!C14="on pillars 80x40",45,0)</f>
        <v>0</v>
      </c>
      <c r="Q19" s="5">
        <f>SUM(P18:P19)</f>
        <v>0</v>
      </c>
      <c r="R19" s="5"/>
      <c r="S19" s="3"/>
      <c r="T19" s="3"/>
      <c r="U19" s="3"/>
      <c r="V19" s="3"/>
      <c r="W19" s="3"/>
      <c r="X19" s="3"/>
    </row>
    <row r="20" spans="1:24" x14ac:dyDescent="0.25">
      <c r="A20" s="3"/>
      <c r="B20" s="3"/>
      <c r="C20" s="3"/>
      <c r="D20" s="3"/>
      <c r="E20" s="3"/>
      <c r="F20" s="3"/>
      <c r="G20" s="3"/>
      <c r="H20" s="3" t="s">
        <v>31</v>
      </c>
      <c r="I20" s="6">
        <f>955+(('Omega-F'!C13-L14)*0.263)+(('Omega-F'!C12-K14)*0.846)</f>
        <v>1105.3499999999999</v>
      </c>
      <c r="J20" s="4" t="s">
        <v>35</v>
      </c>
      <c r="K20" s="4">
        <f>IF(Stratos!C15="standard ramp 200mm",119,0)</f>
        <v>0</v>
      </c>
      <c r="L20" s="4"/>
      <c r="M20" s="4"/>
      <c r="N20" s="3"/>
      <c r="O20" s="5" t="s">
        <v>35</v>
      </c>
      <c r="P20" s="5">
        <f>IF('Omega-F'!C15="standard ramp 200mm",119,0)</f>
        <v>0</v>
      </c>
      <c r="Q20" s="5"/>
      <c r="R20" s="5"/>
      <c r="S20" s="3"/>
      <c r="T20" s="3"/>
      <c r="U20" s="3"/>
      <c r="V20" s="3"/>
      <c r="W20" s="3"/>
      <c r="X20" s="3"/>
    </row>
    <row r="21" spans="1:24" x14ac:dyDescent="0.25">
      <c r="A21" s="3"/>
      <c r="B21" s="3"/>
      <c r="C21" s="3"/>
      <c r="D21" s="3"/>
      <c r="E21" s="3"/>
      <c r="F21" s="3"/>
      <c r="G21" s="3"/>
      <c r="H21" s="3" t="s">
        <v>84</v>
      </c>
      <c r="I21" s="3">
        <f>P24</f>
        <v>0</v>
      </c>
      <c r="J21" s="4" t="s">
        <v>34</v>
      </c>
      <c r="K21" s="4">
        <f>IF(Stratos!C15="standard ramp 150mm",98,0)</f>
        <v>0</v>
      </c>
      <c r="L21" s="4"/>
      <c r="M21" s="4"/>
      <c r="N21" s="3"/>
      <c r="O21" s="5" t="s">
        <v>34</v>
      </c>
      <c r="P21" s="5">
        <f>IF('Omega-F'!C15="standard ramp 150mm",98,0)</f>
        <v>0</v>
      </c>
      <c r="Q21" s="5"/>
      <c r="R21" s="5"/>
      <c r="S21" s="3"/>
      <c r="T21" s="3"/>
      <c r="U21" s="3"/>
      <c r="V21" s="3"/>
      <c r="W21" s="3"/>
      <c r="X21" s="3"/>
    </row>
    <row r="22" spans="1:24" x14ac:dyDescent="0.25">
      <c r="A22" s="3"/>
      <c r="B22" s="3"/>
      <c r="C22" s="3"/>
      <c r="D22" s="3"/>
      <c r="E22" s="3"/>
      <c r="F22" s="3"/>
      <c r="G22" s="3"/>
      <c r="H22" s="3"/>
      <c r="I22" s="6">
        <f>I20+I21</f>
        <v>1105.3499999999999</v>
      </c>
      <c r="J22" s="4" t="s">
        <v>10</v>
      </c>
      <c r="K22" s="4">
        <f>IF(Stratos!C15="special ramp 200mm",43,0)</f>
        <v>0</v>
      </c>
      <c r="L22" s="4"/>
      <c r="M22" s="4"/>
      <c r="N22" s="3"/>
      <c r="O22" s="5" t="s">
        <v>10</v>
      </c>
      <c r="P22" s="5">
        <f>IF('Omega-F'!C15="special ramp 200mm",43,0)</f>
        <v>0</v>
      </c>
      <c r="Q22" s="5"/>
      <c r="R22" s="5"/>
      <c r="S22" s="3"/>
      <c r="T22" s="3"/>
      <c r="U22" s="3"/>
      <c r="V22" s="3"/>
      <c r="W22" s="3"/>
      <c r="X22" s="3"/>
    </row>
    <row r="23" spans="1:24" x14ac:dyDescent="0.25">
      <c r="A23" s="3"/>
      <c r="B23" s="3"/>
      <c r="C23" s="3"/>
      <c r="D23" s="3"/>
      <c r="E23" s="3"/>
      <c r="F23" s="3"/>
      <c r="G23" s="3"/>
      <c r="H23" s="3"/>
      <c r="I23" s="3"/>
      <c r="J23" s="4" t="s">
        <v>11</v>
      </c>
      <c r="K23" s="4">
        <f>SUM(K20:K22)</f>
        <v>0</v>
      </c>
      <c r="L23" s="4"/>
      <c r="M23" s="4"/>
      <c r="N23" s="3"/>
      <c r="O23" s="5" t="s">
        <v>11</v>
      </c>
      <c r="P23" s="5">
        <f>SUM(P20:P22)</f>
        <v>0</v>
      </c>
      <c r="Q23" s="5"/>
      <c r="R23" s="5"/>
      <c r="S23" s="3"/>
      <c r="T23" s="3"/>
      <c r="U23" s="3"/>
      <c r="V23" s="3"/>
      <c r="W23" s="3"/>
      <c r="X23" s="3"/>
    </row>
    <row r="24" spans="1:24" x14ac:dyDescent="0.25">
      <c r="A24" s="3"/>
      <c r="B24" s="3"/>
      <c r="C24" s="3"/>
      <c r="D24" s="3"/>
      <c r="E24" s="3"/>
      <c r="F24" s="3"/>
      <c r="G24" s="3"/>
      <c r="H24" s="3"/>
      <c r="I24" s="3"/>
      <c r="J24" s="4"/>
      <c r="K24" s="4"/>
      <c r="L24" s="4"/>
      <c r="M24" s="4"/>
      <c r="N24" s="3"/>
      <c r="O24" s="5" t="s">
        <v>83</v>
      </c>
      <c r="P24" s="5">
        <f>IF(AND('Omega-F'!C12=750,'Omega-F'!C13=850),7,0)</f>
        <v>0</v>
      </c>
      <c r="Q24" s="5"/>
      <c r="R24" s="5"/>
      <c r="S24" s="3"/>
      <c r="T24" s="3"/>
      <c r="U24" s="3"/>
      <c r="V24" s="3"/>
      <c r="W24" s="3"/>
      <c r="X24" s="3"/>
    </row>
    <row r="25" spans="1:24" x14ac:dyDescent="0.25">
      <c r="A25" s="3"/>
      <c r="B25" s="3"/>
      <c r="C25" s="3"/>
      <c r="D25" s="3"/>
      <c r="E25" s="3"/>
      <c r="F25" s="3"/>
      <c r="G25" s="3"/>
      <c r="H25" s="3"/>
      <c r="I25" s="3"/>
      <c r="J25" s="4"/>
      <c r="K25" s="4">
        <f>SUM(K18:K22)</f>
        <v>0</v>
      </c>
      <c r="L25" s="4"/>
      <c r="M25" s="4"/>
      <c r="N25" s="3"/>
      <c r="O25" s="5"/>
      <c r="P25" s="5">
        <f>SUM(P18:P22)+P24</f>
        <v>0</v>
      </c>
      <c r="Q25" s="5"/>
      <c r="R25" s="5"/>
      <c r="S25" s="3"/>
      <c r="T25" s="3"/>
      <c r="U25" s="3"/>
      <c r="V25" s="3"/>
      <c r="W25" s="3"/>
      <c r="X25" s="3"/>
    </row>
    <row r="26" spans="1:24" x14ac:dyDescent="0.25">
      <c r="A26" s="3"/>
      <c r="B26" s="3"/>
      <c r="C26" s="3"/>
      <c r="D26" s="3"/>
      <c r="E26" s="3"/>
      <c r="F26" s="3"/>
      <c r="G26" s="3"/>
      <c r="H26" s="3"/>
      <c r="I26" s="3"/>
      <c r="J26" s="4"/>
      <c r="K26" s="4"/>
      <c r="L26" s="4"/>
      <c r="M26" s="4"/>
      <c r="N26" s="3"/>
      <c r="O26" s="5"/>
      <c r="P26" s="5"/>
      <c r="Q26" s="5"/>
      <c r="R26" s="5"/>
      <c r="S26" s="3"/>
      <c r="T26" s="3"/>
      <c r="U26" s="3"/>
      <c r="V26" s="3"/>
      <c r="W26" s="3"/>
      <c r="X26" s="3"/>
    </row>
    <row r="27" spans="1:24" x14ac:dyDescent="0.25">
      <c r="A27" s="3"/>
      <c r="B27" s="3"/>
      <c r="C27" s="3"/>
      <c r="D27" s="3"/>
      <c r="E27" s="3"/>
      <c r="F27" s="3"/>
      <c r="G27" s="3"/>
      <c r="H27" s="3"/>
      <c r="I27" s="3"/>
      <c r="J27" s="41" t="s">
        <v>71</v>
      </c>
      <c r="K27" s="41">
        <v>238</v>
      </c>
      <c r="L27" s="4"/>
      <c r="M27" s="4"/>
      <c r="N27" s="3"/>
      <c r="O27" s="5" t="s">
        <v>71</v>
      </c>
      <c r="P27" s="5">
        <v>190</v>
      </c>
      <c r="Q27" s="5"/>
      <c r="R27" s="5"/>
      <c r="S27" s="3"/>
      <c r="T27" s="3"/>
      <c r="U27" s="3"/>
      <c r="V27" s="3"/>
      <c r="W27" s="3"/>
      <c r="X27" s="3"/>
    </row>
    <row r="28" spans="1:24" x14ac:dyDescent="0.25">
      <c r="A28" s="3"/>
      <c r="B28" s="3"/>
      <c r="C28" s="3"/>
      <c r="D28" s="3"/>
      <c r="E28" s="3"/>
      <c r="F28" s="3"/>
      <c r="G28" s="3"/>
      <c r="H28" s="3"/>
      <c r="I28" s="3"/>
      <c r="J28" s="41" t="s">
        <v>72</v>
      </c>
      <c r="K28" s="41">
        <f>Stratos!C12</f>
        <v>750</v>
      </c>
      <c r="L28" s="4"/>
      <c r="M28" s="4"/>
      <c r="N28" s="3"/>
      <c r="O28" s="5" t="s">
        <v>72</v>
      </c>
      <c r="P28" s="5">
        <f>'Omega-F'!C12</f>
        <v>800</v>
      </c>
      <c r="Q28" s="5"/>
      <c r="R28" s="5"/>
      <c r="S28" s="3"/>
      <c r="T28" s="3"/>
      <c r="U28" s="3"/>
      <c r="V28" s="3"/>
      <c r="W28" s="3"/>
      <c r="X28" s="3"/>
    </row>
    <row r="29" spans="1:24" x14ac:dyDescent="0.25">
      <c r="A29" s="3"/>
      <c r="B29" s="3"/>
      <c r="C29" s="3"/>
      <c r="D29" s="3"/>
      <c r="E29" s="3"/>
      <c r="F29" s="3"/>
      <c r="G29" s="3"/>
      <c r="H29" s="3"/>
      <c r="J29" s="41" t="s">
        <v>35</v>
      </c>
      <c r="K29" s="41">
        <f>IF(Stratos!C15="standard ramp 200mm",145,0)</f>
        <v>0</v>
      </c>
      <c r="L29" s="42"/>
      <c r="M29" s="42"/>
      <c r="O29" s="5" t="s">
        <v>35</v>
      </c>
      <c r="P29" s="5">
        <f>IF('Omega-F'!C15="standard ramp 200mm",145,0)</f>
        <v>0</v>
      </c>
      <c r="Q29" s="5"/>
      <c r="R29" s="5"/>
      <c r="V29" s="3"/>
      <c r="W29" s="3"/>
      <c r="X29" s="3"/>
    </row>
    <row r="30" spans="1:24" x14ac:dyDescent="0.25">
      <c r="A30" s="3"/>
      <c r="B30" s="3"/>
      <c r="C30" s="3"/>
      <c r="D30" s="3"/>
      <c r="E30" s="3"/>
      <c r="F30" s="3"/>
      <c r="G30" s="3"/>
      <c r="H30" s="3"/>
      <c r="J30" s="41" t="s">
        <v>34</v>
      </c>
      <c r="K30" s="41">
        <f>IF(Stratos!C15="standard ramp 150mm",110,0)</f>
        <v>0</v>
      </c>
      <c r="L30" s="42"/>
      <c r="M30" s="42"/>
      <c r="O30" s="5" t="s">
        <v>34</v>
      </c>
      <c r="P30" s="5">
        <f>IF('Omega-F'!C15="standard ramp 150mm",110,0)</f>
        <v>0</v>
      </c>
      <c r="Q30" s="5"/>
      <c r="R30" s="5"/>
      <c r="V30" s="3"/>
      <c r="W30" s="3"/>
      <c r="X30" s="3"/>
    </row>
    <row r="31" spans="1:24" x14ac:dyDescent="0.25">
      <c r="A31" s="3"/>
      <c r="B31" s="3"/>
      <c r="C31" s="3"/>
      <c r="D31" s="3"/>
      <c r="E31" s="3"/>
      <c r="F31" s="3"/>
      <c r="G31" s="3"/>
      <c r="H31" s="3"/>
      <c r="J31" s="41" t="s">
        <v>10</v>
      </c>
      <c r="K31" s="41">
        <f>IF(Stratos!C15="special ramp 200mm",55,0)</f>
        <v>0</v>
      </c>
      <c r="L31" s="42"/>
      <c r="M31" s="42"/>
      <c r="O31" s="5" t="s">
        <v>10</v>
      </c>
      <c r="P31" s="5">
        <f>IF('Omega-F'!C15="special ramp 200mm",55,0)</f>
        <v>0</v>
      </c>
      <c r="Q31" s="5"/>
      <c r="R31" s="5"/>
      <c r="V31" s="3"/>
      <c r="W31" s="3"/>
      <c r="X31" s="3"/>
    </row>
    <row r="32" spans="1:24" x14ac:dyDescent="0.25">
      <c r="A32" s="3"/>
      <c r="B32" s="3"/>
      <c r="C32" s="3"/>
      <c r="D32" s="3"/>
      <c r="E32" s="3"/>
      <c r="F32" s="3"/>
      <c r="G32" s="3"/>
      <c r="H32" s="3"/>
      <c r="J32" s="41" t="s">
        <v>73</v>
      </c>
      <c r="K32" s="41">
        <f>K18</f>
        <v>0</v>
      </c>
      <c r="L32" s="42"/>
      <c r="M32" s="42"/>
      <c r="O32" s="5" t="s">
        <v>73</v>
      </c>
      <c r="P32" s="5">
        <f>P18</f>
        <v>0</v>
      </c>
      <c r="Q32" s="5"/>
      <c r="R32" s="5"/>
      <c r="V32" s="3"/>
      <c r="W32" s="3"/>
      <c r="X32" s="3"/>
    </row>
    <row r="33" spans="1:24" x14ac:dyDescent="0.25">
      <c r="A33" s="3"/>
      <c r="B33" s="3"/>
      <c r="C33" s="3"/>
      <c r="D33" s="3"/>
      <c r="E33" s="3"/>
      <c r="F33" s="3"/>
      <c r="G33" s="3"/>
      <c r="H33" s="3"/>
      <c r="J33" s="41" t="s">
        <v>74</v>
      </c>
      <c r="K33" s="41">
        <f>K19</f>
        <v>0</v>
      </c>
      <c r="L33" s="42"/>
      <c r="M33" s="42"/>
      <c r="O33" s="5" t="s">
        <v>74</v>
      </c>
      <c r="P33" s="5">
        <f>P19</f>
        <v>0</v>
      </c>
      <c r="Q33" s="5"/>
      <c r="R33" s="5"/>
      <c r="V33" s="3"/>
      <c r="W33" s="3"/>
      <c r="X33" s="3"/>
    </row>
    <row r="34" spans="1:24" x14ac:dyDescent="0.25">
      <c r="A34" s="3"/>
      <c r="B34" s="3"/>
      <c r="C34" s="3"/>
      <c r="D34" s="3"/>
      <c r="E34" s="3"/>
      <c r="F34" s="3"/>
      <c r="G34" s="3"/>
      <c r="H34" s="3"/>
      <c r="J34" s="42"/>
      <c r="K34" s="42"/>
      <c r="L34" s="42"/>
      <c r="M34" s="42"/>
      <c r="O34" s="5"/>
      <c r="P34" s="5"/>
      <c r="Q34" s="5"/>
      <c r="R34" s="5"/>
      <c r="V34" s="3"/>
      <c r="W34" s="3"/>
      <c r="X34" s="3"/>
    </row>
    <row r="35" spans="1:24" x14ac:dyDescent="0.25">
      <c r="A35" s="3"/>
      <c r="B35" s="3"/>
      <c r="C35" s="3"/>
      <c r="D35" s="3"/>
      <c r="E35" s="3"/>
      <c r="F35" s="3"/>
      <c r="G35" s="3"/>
      <c r="H35" s="3"/>
      <c r="J35" s="42" t="s">
        <v>66</v>
      </c>
      <c r="K35" s="42">
        <f>SUM(K27:K33)</f>
        <v>988</v>
      </c>
      <c r="L35" s="42"/>
      <c r="M35" s="42"/>
      <c r="O35" s="5" t="s">
        <v>66</v>
      </c>
      <c r="P35" s="5">
        <f>SUM(P27:P33)</f>
        <v>990</v>
      </c>
      <c r="Q35" s="5"/>
      <c r="R35" s="5"/>
      <c r="V35" s="3"/>
      <c r="W35" s="3"/>
      <c r="X35" s="3"/>
    </row>
    <row r="36" spans="1:24" x14ac:dyDescent="0.25">
      <c r="A36" s="3"/>
      <c r="B36" s="3"/>
      <c r="C36" s="3"/>
      <c r="D36" s="3"/>
      <c r="E36" s="3"/>
      <c r="F36" s="3"/>
      <c r="G36" s="3"/>
      <c r="H36" s="3"/>
      <c r="V36" s="3"/>
      <c r="W36" s="3"/>
      <c r="X36" s="3"/>
    </row>
    <row r="37" spans="1:24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x14ac:dyDescent="0.25">
      <c r="A41" s="3"/>
      <c r="B41" s="4"/>
      <c r="C41" s="4" t="s">
        <v>30</v>
      </c>
      <c r="D41" s="4"/>
      <c r="E41" s="4"/>
      <c r="F41" s="4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x14ac:dyDescent="0.25">
      <c r="A42" s="3"/>
      <c r="B42" s="4"/>
      <c r="C42" s="4"/>
      <c r="D42" s="4"/>
      <c r="E42" s="4"/>
      <c r="F42" s="4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x14ac:dyDescent="0.25">
      <c r="A43" s="3"/>
      <c r="B43" s="129" t="s">
        <v>7</v>
      </c>
      <c r="C43" s="129"/>
      <c r="D43" s="4">
        <f>(I18*2)+(K23*2)</f>
        <v>2197</v>
      </c>
      <c r="E43" s="4"/>
      <c r="F43" s="4"/>
      <c r="G43" s="3"/>
      <c r="H43" s="3"/>
      <c r="I43" s="3"/>
      <c r="J43" s="3"/>
      <c r="K43" s="3"/>
      <c r="L43" s="3"/>
      <c r="M43" s="3"/>
      <c r="N43" s="3" t="s">
        <v>19</v>
      </c>
      <c r="O43" s="3" t="s">
        <v>20</v>
      </c>
      <c r="P43" s="3" t="s">
        <v>21</v>
      </c>
      <c r="Q43" s="3"/>
      <c r="R43" s="3"/>
      <c r="S43" s="3"/>
      <c r="T43" s="3"/>
      <c r="U43" s="3"/>
      <c r="V43" s="3"/>
      <c r="W43" s="3"/>
      <c r="X43" s="3"/>
    </row>
    <row r="44" spans="1:24" x14ac:dyDescent="0.25">
      <c r="A44" s="3"/>
      <c r="B44" s="129" t="s">
        <v>5</v>
      </c>
      <c r="C44" s="129"/>
      <c r="D44" s="4">
        <f>IF(AND(Stratos!C20&gt;33,Stratos!C21&gt;33),60,200)</f>
        <v>200</v>
      </c>
      <c r="E44" s="4"/>
      <c r="F44" s="4"/>
      <c r="G44" s="3"/>
      <c r="H44" s="3"/>
      <c r="I44" s="3"/>
      <c r="J44" s="3"/>
      <c r="K44" s="3" t="s">
        <v>16</v>
      </c>
      <c r="L44" s="3" t="s">
        <v>17</v>
      </c>
      <c r="M44" s="8" t="s">
        <v>18</v>
      </c>
      <c r="N44" s="3">
        <v>150</v>
      </c>
      <c r="O44" s="3">
        <v>150</v>
      </c>
      <c r="P44" s="3">
        <v>150</v>
      </c>
      <c r="Q44" s="3"/>
      <c r="R44" s="3"/>
      <c r="S44" s="3"/>
      <c r="T44" s="3"/>
      <c r="U44" s="3"/>
      <c r="V44" s="3"/>
      <c r="W44" s="3"/>
      <c r="X44" s="3"/>
    </row>
    <row r="45" spans="1:24" x14ac:dyDescent="0.25">
      <c r="A45" s="3"/>
      <c r="B45" s="129" t="s">
        <v>6</v>
      </c>
      <c r="C45" s="129"/>
      <c r="D45" s="4">
        <f>((2*L19))</f>
        <v>0</v>
      </c>
      <c r="E45" s="4"/>
      <c r="F45" s="4"/>
      <c r="G45" s="3"/>
      <c r="H45" s="3"/>
      <c r="I45" s="3"/>
      <c r="J45" s="3" t="s">
        <v>12</v>
      </c>
      <c r="K45" s="3">
        <f>G4*2</f>
        <v>2058</v>
      </c>
      <c r="L45" s="3">
        <v>200</v>
      </c>
      <c r="M45" s="9">
        <f>K45+L45</f>
        <v>2258</v>
      </c>
      <c r="N45" s="8">
        <f>M45+N44</f>
        <v>2408</v>
      </c>
      <c r="O45" s="3">
        <f>N45+90</f>
        <v>2498</v>
      </c>
      <c r="P45" s="3">
        <f>O45+40</f>
        <v>2538</v>
      </c>
      <c r="Q45" s="3"/>
      <c r="R45" s="3"/>
      <c r="S45" s="3"/>
      <c r="T45" s="3"/>
      <c r="U45" s="3"/>
      <c r="V45" s="3"/>
      <c r="W45" s="3"/>
      <c r="X45" s="3"/>
    </row>
    <row r="46" spans="1:24" x14ac:dyDescent="0.25">
      <c r="A46" s="3"/>
      <c r="B46" s="129" t="s">
        <v>8</v>
      </c>
      <c r="C46" s="129"/>
      <c r="D46" s="4">
        <f>IF(D44&gt;D45,D44-D45,0)</f>
        <v>200</v>
      </c>
      <c r="E46" s="4"/>
      <c r="F46" s="4"/>
      <c r="G46" s="3"/>
      <c r="H46" s="3"/>
      <c r="I46" s="3"/>
      <c r="J46" s="3" t="s">
        <v>13</v>
      </c>
      <c r="K46" s="3">
        <f>J6*2</f>
        <v>2197</v>
      </c>
      <c r="L46" s="3">
        <v>200</v>
      </c>
      <c r="M46" s="9">
        <f>K46+L46</f>
        <v>2397</v>
      </c>
      <c r="N46" s="9">
        <f>M46+N44</f>
        <v>2547</v>
      </c>
      <c r="O46" s="3">
        <f>N46+90</f>
        <v>2637</v>
      </c>
      <c r="P46" s="3">
        <f>O46+40</f>
        <v>2677</v>
      </c>
      <c r="Q46" s="3"/>
      <c r="R46" s="3"/>
      <c r="S46" s="3"/>
      <c r="T46" s="3"/>
      <c r="U46" s="3"/>
      <c r="V46" s="3"/>
      <c r="W46" s="3"/>
      <c r="X46" s="3"/>
    </row>
    <row r="47" spans="1:24" x14ac:dyDescent="0.25">
      <c r="A47" s="3"/>
      <c r="B47" s="129" t="s">
        <v>9</v>
      </c>
      <c r="C47" s="129"/>
      <c r="D47" s="4">
        <f>IF(Stratos!C18&gt;Stratos!C17,Stratos!C18-Stratos!C17,0)</f>
        <v>0</v>
      </c>
      <c r="E47" s="4"/>
      <c r="F47" s="4"/>
      <c r="G47" s="3"/>
      <c r="H47" s="3"/>
      <c r="I47" s="3"/>
      <c r="J47" s="3" t="s">
        <v>14</v>
      </c>
      <c r="K47" s="3">
        <f>L7*2</f>
        <v>2309</v>
      </c>
      <c r="L47" s="3">
        <v>200</v>
      </c>
      <c r="M47" s="9">
        <f>K47+L47</f>
        <v>2509</v>
      </c>
      <c r="N47" s="9">
        <f>M47+N44</f>
        <v>2659</v>
      </c>
      <c r="O47" s="3">
        <f>N47+90</f>
        <v>2749</v>
      </c>
      <c r="P47" s="3">
        <f>O47+40</f>
        <v>2789</v>
      </c>
      <c r="Q47" s="3"/>
      <c r="R47" s="3"/>
      <c r="S47" s="3"/>
      <c r="T47" s="3"/>
      <c r="U47" s="3"/>
      <c r="V47" s="3"/>
      <c r="W47" s="3"/>
      <c r="X47" s="3"/>
    </row>
    <row r="48" spans="1:24" x14ac:dyDescent="0.25">
      <c r="A48" s="3"/>
      <c r="B48" s="4"/>
      <c r="C48" s="4"/>
      <c r="D48" s="4">
        <f>IF(AND(D44=60,Stratos!C14="on pillars 80x40",Stratos!C17=60),30,0)</f>
        <v>0</v>
      </c>
      <c r="E48" s="4"/>
      <c r="F48" s="4"/>
      <c r="G48" s="3"/>
      <c r="H48" s="3"/>
      <c r="I48" s="3"/>
      <c r="J48" s="3" t="s">
        <v>15</v>
      </c>
      <c r="K48" s="3">
        <f>L8*2</f>
        <v>2363</v>
      </c>
      <c r="L48" s="3">
        <v>200</v>
      </c>
      <c r="M48" s="10">
        <f>K48+L48</f>
        <v>2563</v>
      </c>
      <c r="N48" s="10">
        <f>M48+N44</f>
        <v>2713</v>
      </c>
      <c r="O48" s="3">
        <f>N48+90</f>
        <v>2803</v>
      </c>
      <c r="P48" s="3">
        <f>O48+40</f>
        <v>2843</v>
      </c>
      <c r="Q48" s="3"/>
      <c r="R48" s="3"/>
      <c r="S48" s="3"/>
      <c r="T48" s="3"/>
      <c r="U48" s="3"/>
      <c r="V48" s="3"/>
      <c r="W48" s="3"/>
      <c r="X48" s="3"/>
    </row>
    <row r="49" spans="1:27" x14ac:dyDescent="0.25">
      <c r="A49" s="3"/>
      <c r="B49" s="4"/>
      <c r="C49" s="4"/>
      <c r="D49" s="4">
        <f>IF(AND(D44=60,Stratos!C14="on pillars 60x60",Stratos!C17=60),70,0)</f>
        <v>0</v>
      </c>
      <c r="E49" s="4"/>
      <c r="F49" s="4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7" x14ac:dyDescent="0.25">
      <c r="A50" s="3"/>
      <c r="B50" s="4"/>
      <c r="C50" s="4"/>
      <c r="D50" s="4"/>
      <c r="E50" s="4"/>
      <c r="F50" s="4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7" x14ac:dyDescent="0.25">
      <c r="A51" s="3"/>
      <c r="B51" s="4"/>
      <c r="C51" s="4"/>
      <c r="D51" s="4"/>
      <c r="E51" s="4"/>
      <c r="F51" s="4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7" x14ac:dyDescent="0.25">
      <c r="A52" s="3"/>
      <c r="B52" s="4"/>
      <c r="C52" s="4"/>
      <c r="D52" s="4">
        <f>D43+D45+D46+D47</f>
        <v>2397</v>
      </c>
      <c r="E52" s="4"/>
      <c r="F52" s="4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7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7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7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7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7" x14ac:dyDescent="0.25">
      <c r="A57" s="3"/>
      <c r="B57" s="11"/>
      <c r="C57" s="11" t="s">
        <v>31</v>
      </c>
      <c r="D57" s="11"/>
      <c r="E57" s="11"/>
      <c r="F57" s="11"/>
      <c r="G57" s="3"/>
      <c r="H57" s="3"/>
      <c r="I57" s="3"/>
      <c r="J57" s="3"/>
      <c r="K57" s="12"/>
      <c r="L57" s="12"/>
      <c r="M57" s="12"/>
      <c r="N57" s="12"/>
      <c r="O57" s="12"/>
      <c r="P57" s="12"/>
      <c r="Q57" s="3"/>
      <c r="R57" s="11"/>
      <c r="S57" s="11"/>
      <c r="T57" s="11"/>
      <c r="U57" s="11"/>
      <c r="V57" s="11"/>
      <c r="W57" s="11"/>
      <c r="X57" s="3"/>
      <c r="Z57" s="125" t="s">
        <v>70</v>
      </c>
      <c r="AA57" s="4">
        <v>15</v>
      </c>
    </row>
    <row r="58" spans="1:27" x14ac:dyDescent="0.25">
      <c r="A58" s="3"/>
      <c r="B58" s="11"/>
      <c r="C58" s="11"/>
      <c r="D58" s="11"/>
      <c r="E58" s="11"/>
      <c r="F58" s="11"/>
      <c r="G58" s="3"/>
      <c r="H58" s="3"/>
      <c r="I58" s="3"/>
      <c r="J58" s="3"/>
      <c r="K58" s="12" t="s">
        <v>28</v>
      </c>
      <c r="L58" s="12"/>
      <c r="M58" s="12"/>
      <c r="N58" s="12"/>
      <c r="O58" s="12" t="s">
        <v>29</v>
      </c>
      <c r="P58" s="12"/>
      <c r="Q58" s="3"/>
      <c r="R58" s="11" t="s">
        <v>28</v>
      </c>
      <c r="S58" s="11"/>
      <c r="T58" s="11"/>
      <c r="U58" s="11"/>
      <c r="V58" s="11" t="s">
        <v>29</v>
      </c>
      <c r="W58" s="11"/>
      <c r="X58" s="3"/>
      <c r="Z58" s="125"/>
      <c r="AA58" s="4">
        <v>16</v>
      </c>
    </row>
    <row r="59" spans="1:27" x14ac:dyDescent="0.25">
      <c r="A59" s="3"/>
      <c r="B59" s="126" t="s">
        <v>7</v>
      </c>
      <c r="C59" s="126"/>
      <c r="D59" s="11">
        <f>(I22*2)+(P23*2)</f>
        <v>2210.6999999999998</v>
      </c>
      <c r="E59" s="11"/>
      <c r="F59" s="11"/>
      <c r="G59" s="3"/>
      <c r="H59" s="3"/>
      <c r="I59" s="3"/>
      <c r="J59" s="3"/>
      <c r="K59" s="12"/>
      <c r="L59" s="12"/>
      <c r="M59" s="12"/>
      <c r="N59" s="12"/>
      <c r="O59" s="12"/>
      <c r="P59" s="12"/>
      <c r="Q59" s="3"/>
      <c r="R59" s="11"/>
      <c r="S59" s="11"/>
      <c r="T59" s="11"/>
      <c r="U59" s="11"/>
      <c r="V59" s="11"/>
      <c r="W59" s="11"/>
      <c r="X59" s="3"/>
      <c r="Z59" s="125"/>
      <c r="AA59" s="4">
        <v>17</v>
      </c>
    </row>
    <row r="60" spans="1:27" x14ac:dyDescent="0.25">
      <c r="A60" s="3"/>
      <c r="B60" s="126" t="s">
        <v>5</v>
      </c>
      <c r="C60" s="126"/>
      <c r="D60" s="11">
        <v>60</v>
      </c>
      <c r="E60" s="11"/>
      <c r="F60" s="11"/>
      <c r="G60" s="3"/>
      <c r="H60" s="3"/>
      <c r="I60" s="3"/>
      <c r="J60" s="3"/>
      <c r="K60" s="12" t="s">
        <v>22</v>
      </c>
      <c r="L60" s="12">
        <v>150</v>
      </c>
      <c r="M60" s="12">
        <v>331</v>
      </c>
      <c r="N60" s="12"/>
      <c r="O60" s="12">
        <v>150</v>
      </c>
      <c r="P60" s="12">
        <v>422</v>
      </c>
      <c r="Q60" s="3"/>
      <c r="R60" s="11" t="s">
        <v>22</v>
      </c>
      <c r="S60" s="11">
        <v>150</v>
      </c>
      <c r="T60" s="11">
        <v>331</v>
      </c>
      <c r="U60" s="11"/>
      <c r="V60" s="11">
        <v>150</v>
      </c>
      <c r="W60" s="11">
        <v>619</v>
      </c>
      <c r="X60" s="3"/>
      <c r="Z60" s="125"/>
      <c r="AA60" s="4">
        <v>18</v>
      </c>
    </row>
    <row r="61" spans="1:27" x14ac:dyDescent="0.25">
      <c r="A61" s="3"/>
      <c r="B61" s="126" t="s">
        <v>6</v>
      </c>
      <c r="C61" s="126"/>
      <c r="D61" s="11">
        <f>((2*Q19))</f>
        <v>0</v>
      </c>
      <c r="E61" s="11"/>
      <c r="F61" s="11"/>
      <c r="G61" s="3"/>
      <c r="H61" s="3"/>
      <c r="I61" s="3"/>
      <c r="J61" s="3"/>
      <c r="K61" s="12"/>
      <c r="L61" s="12"/>
      <c r="M61" s="12"/>
      <c r="N61" s="12"/>
      <c r="O61" s="12"/>
      <c r="P61" s="12"/>
      <c r="Q61" s="3"/>
      <c r="R61" s="11"/>
      <c r="S61" s="11"/>
      <c r="T61" s="11"/>
      <c r="U61" s="11"/>
      <c r="V61" s="11"/>
      <c r="W61" s="11"/>
      <c r="X61" s="3"/>
      <c r="Z61" s="125"/>
      <c r="AA61" s="4">
        <v>19</v>
      </c>
    </row>
    <row r="62" spans="1:27" x14ac:dyDescent="0.25">
      <c r="A62" s="3"/>
      <c r="B62" s="126" t="s">
        <v>8</v>
      </c>
      <c r="C62" s="126"/>
      <c r="D62" s="11">
        <f>IF(D60&gt;D61,D60-D61,0)</f>
        <v>60</v>
      </c>
      <c r="E62" s="11"/>
      <c r="F62" s="11"/>
      <c r="G62" s="3"/>
      <c r="H62" s="3"/>
      <c r="I62" s="3"/>
      <c r="J62" s="3"/>
      <c r="K62" s="12" t="s">
        <v>25</v>
      </c>
      <c r="L62" s="12">
        <f>Stratos!C25</f>
        <v>0</v>
      </c>
      <c r="M62" s="12"/>
      <c r="N62" s="12"/>
      <c r="O62" s="12"/>
      <c r="P62" s="12"/>
      <c r="Q62" s="3"/>
      <c r="R62" s="11" t="s">
        <v>25</v>
      </c>
      <c r="S62" s="11">
        <f>'Omega-F'!C22</f>
        <v>0</v>
      </c>
      <c r="T62" s="11"/>
      <c r="U62" s="11"/>
      <c r="V62" s="11"/>
      <c r="W62" s="11"/>
      <c r="X62" s="3"/>
      <c r="Z62" s="125"/>
      <c r="AA62" s="4">
        <v>20</v>
      </c>
    </row>
    <row r="63" spans="1:27" x14ac:dyDescent="0.25">
      <c r="A63" s="3"/>
      <c r="B63" s="126" t="s">
        <v>9</v>
      </c>
      <c r="C63" s="126"/>
      <c r="D63" s="11">
        <f>IF('Omega-F'!C18&gt;'Omega-F'!C17,'Omega-F'!C18-'Omega-F'!C17,0)</f>
        <v>0</v>
      </c>
      <c r="E63" s="11"/>
      <c r="F63" s="11"/>
      <c r="G63" s="3"/>
      <c r="H63" s="3"/>
      <c r="I63" s="3"/>
      <c r="J63" s="3"/>
      <c r="K63" s="12" t="s">
        <v>23</v>
      </c>
      <c r="L63" s="12">
        <f>L62-L60</f>
        <v>-150</v>
      </c>
      <c r="M63" s="12">
        <f>L63*0.9</f>
        <v>-135</v>
      </c>
      <c r="N63" s="12"/>
      <c r="O63" s="12">
        <f>L63</f>
        <v>-150</v>
      </c>
      <c r="P63" s="12">
        <f>O63*0.915</f>
        <v>-137.25</v>
      </c>
      <c r="Q63" s="3"/>
      <c r="R63" s="11" t="s">
        <v>23</v>
      </c>
      <c r="S63" s="11">
        <f>S62-S60</f>
        <v>-150</v>
      </c>
      <c r="T63" s="11">
        <f>S63*0.9</f>
        <v>-135</v>
      </c>
      <c r="U63" s="11"/>
      <c r="V63" s="11">
        <f>S63</f>
        <v>-150</v>
      </c>
      <c r="W63" s="13">
        <f>V63*0.915</f>
        <v>-137.25</v>
      </c>
      <c r="X63" s="3"/>
      <c r="Z63" s="125"/>
      <c r="AA63" s="4">
        <v>21</v>
      </c>
    </row>
    <row r="64" spans="1:27" x14ac:dyDescent="0.25">
      <c r="A64" s="3"/>
      <c r="B64" s="11"/>
      <c r="C64" s="11"/>
      <c r="D64" s="11">
        <f>IF(AND(D60=60,'Omega-F'!C14="on pillars 80x40",'Omega-F'!C17=60),30,0)</f>
        <v>0</v>
      </c>
      <c r="E64" s="11"/>
      <c r="F64" s="11"/>
      <c r="G64" s="3"/>
      <c r="H64" s="3"/>
      <c r="I64" s="3"/>
      <c r="J64" s="3"/>
      <c r="K64" s="12"/>
      <c r="L64" s="12"/>
      <c r="M64" s="12">
        <f>M60+M63</f>
        <v>196</v>
      </c>
      <c r="N64" s="12"/>
      <c r="O64" s="12"/>
      <c r="P64" s="12">
        <f>P60+P63</f>
        <v>284.75</v>
      </c>
      <c r="Q64" s="3"/>
      <c r="R64" s="11"/>
      <c r="S64" s="11"/>
      <c r="T64" s="11">
        <f>T60+T63</f>
        <v>196</v>
      </c>
      <c r="U64" s="11"/>
      <c r="V64" s="11"/>
      <c r="W64" s="11">
        <f>W60+W63</f>
        <v>481.75</v>
      </c>
      <c r="X64" s="3"/>
      <c r="Z64" s="125"/>
      <c r="AA64" s="4">
        <v>22</v>
      </c>
    </row>
    <row r="65" spans="1:27" x14ac:dyDescent="0.25">
      <c r="A65" s="3"/>
      <c r="B65" s="11"/>
      <c r="C65" s="11"/>
      <c r="D65" s="11">
        <f>IF(AND(D60=60,'Omega-F'!C14="on pillars 60x60",'Omega-F'!C17=60),70,0)</f>
        <v>0</v>
      </c>
      <c r="E65" s="11"/>
      <c r="F65" s="11"/>
      <c r="G65" s="3"/>
      <c r="H65" s="3"/>
      <c r="I65" s="3"/>
      <c r="J65" s="3"/>
      <c r="K65" s="12" t="s">
        <v>24</v>
      </c>
      <c r="L65" s="12"/>
      <c r="M65" s="12">
        <f>Stratos!C13</f>
        <v>850</v>
      </c>
      <c r="N65" s="12"/>
      <c r="O65" s="12"/>
      <c r="P65" s="12">
        <f>(Stratos!C13/2)</f>
        <v>425</v>
      </c>
      <c r="Q65" s="3"/>
      <c r="R65" s="11" t="s">
        <v>24</v>
      </c>
      <c r="S65" s="11"/>
      <c r="T65" s="11">
        <f>'Omega-F'!C13</f>
        <v>1000</v>
      </c>
      <c r="U65" s="11"/>
      <c r="V65" s="11"/>
      <c r="W65" s="11">
        <f>('Omega-F'!C13/2)</f>
        <v>500</v>
      </c>
      <c r="X65" s="3"/>
      <c r="Z65" s="125"/>
      <c r="AA65" s="4">
        <v>23</v>
      </c>
    </row>
    <row r="66" spans="1:27" x14ac:dyDescent="0.25">
      <c r="A66" s="3"/>
      <c r="B66" s="11"/>
      <c r="C66" s="11"/>
      <c r="D66" s="11">
        <f>-(IF(AND('Omega-F'!C18&gt;60,'Omega-F'!C18&lt;121,'Omega-F'!C14="pillars in eye of staircase"),('Omega-F'!C18)-('Omega-F'!C17),0))</f>
        <v>0</v>
      </c>
      <c r="E66" s="11"/>
      <c r="F66" s="11"/>
      <c r="G66" s="3"/>
      <c r="H66" s="3"/>
      <c r="I66" s="3"/>
      <c r="J66" s="3"/>
      <c r="K66" s="12" t="s">
        <v>26</v>
      </c>
      <c r="L66" s="12"/>
      <c r="M66" s="12">
        <f>IF(Stratos!C26=200,50,0)</f>
        <v>0</v>
      </c>
      <c r="N66" s="12"/>
      <c r="O66" s="12"/>
      <c r="P66" s="12"/>
      <c r="Q66" s="3"/>
      <c r="R66" s="11" t="s">
        <v>26</v>
      </c>
      <c r="S66" s="11"/>
      <c r="T66" s="11">
        <f>IF('Omega-F'!C23=200,50,0)</f>
        <v>0</v>
      </c>
      <c r="U66" s="11"/>
      <c r="V66" s="11"/>
      <c r="W66" s="11"/>
      <c r="X66" s="3"/>
      <c r="Z66" s="125"/>
      <c r="AA66" s="4">
        <v>24</v>
      </c>
    </row>
    <row r="67" spans="1:27" x14ac:dyDescent="0.25">
      <c r="A67" s="3"/>
      <c r="B67" s="11"/>
      <c r="C67" s="11"/>
      <c r="D67" s="11">
        <f>IF('Omega-F'!C14="pillars in eye of staircase",8,0)</f>
        <v>0</v>
      </c>
      <c r="E67" s="11"/>
      <c r="F67" s="11"/>
      <c r="G67" s="3"/>
      <c r="H67" s="3"/>
      <c r="I67" s="3"/>
      <c r="J67" s="3"/>
      <c r="K67" s="12" t="s">
        <v>27</v>
      </c>
      <c r="L67" s="12"/>
      <c r="M67" s="12">
        <f>IF(Stratos!C26=300,150,0)</f>
        <v>0</v>
      </c>
      <c r="N67" s="12"/>
      <c r="O67" s="12"/>
      <c r="P67" s="12"/>
      <c r="Q67" s="3"/>
      <c r="R67" s="11" t="s">
        <v>27</v>
      </c>
      <c r="S67" s="11"/>
      <c r="T67" s="11">
        <f>IF('Omega-F'!C23=300,150,0)</f>
        <v>0</v>
      </c>
      <c r="U67" s="11"/>
      <c r="V67" s="11"/>
      <c r="W67" s="11"/>
      <c r="X67" s="3"/>
      <c r="Z67" s="125"/>
      <c r="AA67" s="4">
        <v>25</v>
      </c>
    </row>
    <row r="68" spans="1:27" x14ac:dyDescent="0.25">
      <c r="A68" s="3"/>
      <c r="B68" s="11"/>
      <c r="C68" s="11"/>
      <c r="D68" s="11"/>
      <c r="E68" s="11"/>
      <c r="F68" s="11"/>
      <c r="G68" s="3"/>
      <c r="H68" s="3"/>
      <c r="I68" s="3"/>
      <c r="J68" s="3"/>
      <c r="K68" s="12"/>
      <c r="L68" s="12"/>
      <c r="M68" s="12">
        <f>SUM(M64:M67)</f>
        <v>1046</v>
      </c>
      <c r="N68" s="12"/>
      <c r="O68" s="12"/>
      <c r="P68" s="12">
        <f>P64+P65+P66+P67</f>
        <v>709.75</v>
      </c>
      <c r="Q68" s="3"/>
      <c r="R68" s="11"/>
      <c r="S68" s="11"/>
      <c r="T68" s="11">
        <f>SUM(T64:T67)</f>
        <v>1196</v>
      </c>
      <c r="U68" s="11"/>
      <c r="V68" s="11"/>
      <c r="W68" s="13">
        <f>W64+W65+W66+W67</f>
        <v>981.75</v>
      </c>
      <c r="X68" s="3"/>
      <c r="Z68" s="125"/>
      <c r="AA68" s="4">
        <v>26</v>
      </c>
    </row>
    <row r="69" spans="1:27" x14ac:dyDescent="0.25">
      <c r="A69" s="3"/>
      <c r="B69" s="11"/>
      <c r="C69" s="11"/>
      <c r="D69" s="11"/>
      <c r="E69" s="11"/>
      <c r="F69" s="11"/>
      <c r="G69" s="3"/>
      <c r="H69" s="3"/>
      <c r="I69" s="3"/>
      <c r="J69" s="3"/>
      <c r="K69" s="12"/>
      <c r="L69" s="12"/>
      <c r="M69" s="12"/>
      <c r="N69" s="12"/>
      <c r="O69" s="12"/>
      <c r="P69" s="12"/>
      <c r="Q69" s="3"/>
      <c r="R69" s="11"/>
      <c r="S69" s="11"/>
      <c r="T69" s="11"/>
      <c r="U69" s="11"/>
      <c r="V69" s="11"/>
      <c r="W69" s="11"/>
      <c r="X69" s="3"/>
      <c r="Z69" s="125"/>
      <c r="AA69" s="4">
        <v>27</v>
      </c>
    </row>
    <row r="70" spans="1:27" x14ac:dyDescent="0.25">
      <c r="A70" s="3"/>
      <c r="B70" s="11"/>
      <c r="C70" s="11"/>
      <c r="D70" s="11">
        <f>SUM(D59+D61+D62+D63+D64+D65+D66+D67+D68)</f>
        <v>2270.6999999999998</v>
      </c>
      <c r="E70" s="11"/>
      <c r="F70" s="11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Z70" s="125"/>
      <c r="AA70" s="4">
        <v>28</v>
      </c>
    </row>
    <row r="71" spans="1:27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Z71" s="125"/>
      <c r="AA71" s="4">
        <v>29</v>
      </c>
    </row>
    <row r="72" spans="1:27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Z72" s="125"/>
      <c r="AA72" s="4">
        <v>30</v>
      </c>
    </row>
    <row r="73" spans="1:27" x14ac:dyDescent="0.25">
      <c r="A73" s="14"/>
      <c r="B73" s="14" t="s">
        <v>36</v>
      </c>
      <c r="C73" s="14"/>
      <c r="D73" s="14"/>
      <c r="E73" s="14"/>
      <c r="F73" s="14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Z73" s="125"/>
      <c r="AA73" s="4">
        <v>31</v>
      </c>
    </row>
    <row r="74" spans="1:27" x14ac:dyDescent="0.25">
      <c r="A74" s="14"/>
      <c r="B74" s="14"/>
      <c r="C74" s="14"/>
      <c r="D74" s="14"/>
      <c r="E74" s="14"/>
      <c r="F74" s="14"/>
      <c r="G74" s="3"/>
      <c r="H74" s="3"/>
      <c r="I74" s="3"/>
      <c r="J74" s="14"/>
      <c r="K74" s="14" t="s">
        <v>59</v>
      </c>
      <c r="L74" s="14"/>
      <c r="M74" s="14"/>
      <c r="N74" s="14"/>
      <c r="O74" s="14"/>
      <c r="P74" s="14"/>
      <c r="Q74" s="3"/>
      <c r="R74" s="3"/>
      <c r="S74" s="3"/>
      <c r="T74" s="3"/>
      <c r="U74" s="3"/>
      <c r="V74" s="3"/>
      <c r="W74" s="3"/>
      <c r="X74" s="3"/>
      <c r="Z74" s="125"/>
      <c r="AA74" s="4">
        <v>32</v>
      </c>
    </row>
    <row r="75" spans="1:27" x14ac:dyDescent="0.25">
      <c r="A75" s="14"/>
      <c r="B75" s="14"/>
      <c r="C75" s="14"/>
      <c r="D75" s="14"/>
      <c r="E75" s="14"/>
      <c r="F75" s="14"/>
      <c r="G75" s="3"/>
      <c r="H75" s="3"/>
      <c r="I75" s="3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3"/>
      <c r="W75" s="3"/>
      <c r="X75" s="3"/>
      <c r="Z75" s="125"/>
      <c r="AA75" s="4">
        <v>33</v>
      </c>
    </row>
    <row r="76" spans="1:27" x14ac:dyDescent="0.25">
      <c r="A76" s="14"/>
      <c r="B76" s="14"/>
      <c r="C76" s="14"/>
      <c r="D76" s="14"/>
      <c r="E76" s="14"/>
      <c r="F76" s="14"/>
      <c r="G76" s="3"/>
      <c r="H76" s="3"/>
      <c r="I76" s="3"/>
      <c r="J76" s="14" t="s">
        <v>40</v>
      </c>
      <c r="K76" s="14" t="s">
        <v>39</v>
      </c>
      <c r="L76" s="14"/>
      <c r="M76" s="14"/>
      <c r="N76" s="14"/>
      <c r="O76" s="14"/>
      <c r="P76" s="14"/>
      <c r="Q76" s="14"/>
      <c r="R76" s="14" t="s">
        <v>56</v>
      </c>
      <c r="S76" s="14"/>
      <c r="T76" s="14"/>
      <c r="U76" s="14"/>
      <c r="V76" s="3"/>
      <c r="W76" s="3"/>
      <c r="X76" s="3"/>
      <c r="Z76" s="125"/>
      <c r="AA76" s="4">
        <v>34</v>
      </c>
    </row>
    <row r="77" spans="1:27" x14ac:dyDescent="0.25">
      <c r="A77" s="14"/>
      <c r="B77" s="14"/>
      <c r="C77" s="14"/>
      <c r="D77" s="14"/>
      <c r="E77" s="14"/>
      <c r="F77" s="14"/>
      <c r="G77" s="3"/>
      <c r="H77" s="3"/>
      <c r="I77" s="3"/>
      <c r="J77" s="14">
        <f>Delta!C15/2</f>
        <v>375</v>
      </c>
      <c r="K77" s="14">
        <f>Delta!C15</f>
        <v>750</v>
      </c>
      <c r="L77" s="14"/>
      <c r="M77" s="14">
        <v>15</v>
      </c>
      <c r="N77" s="12">
        <v>984</v>
      </c>
      <c r="O77" s="14">
        <f>IF(K82=M77,N77,0)</f>
        <v>0</v>
      </c>
      <c r="P77" s="14"/>
      <c r="Q77" s="14"/>
      <c r="R77" s="14"/>
      <c r="S77" s="14"/>
      <c r="T77" s="14"/>
      <c r="U77" s="14"/>
      <c r="V77" s="3"/>
      <c r="W77" s="3"/>
      <c r="X77" s="3"/>
      <c r="Z77" s="125"/>
      <c r="AA77" s="4">
        <v>35</v>
      </c>
    </row>
    <row r="78" spans="1:27" x14ac:dyDescent="0.25">
      <c r="A78" s="14"/>
      <c r="B78" s="14"/>
      <c r="C78" s="14"/>
      <c r="D78" s="14"/>
      <c r="E78" s="14"/>
      <c r="F78" s="14"/>
      <c r="G78" s="3"/>
      <c r="H78" s="3"/>
      <c r="I78" s="3"/>
      <c r="J78" s="14"/>
      <c r="K78" s="14"/>
      <c r="L78" s="14"/>
      <c r="M78" s="14">
        <v>16</v>
      </c>
      <c r="N78" s="29">
        <f>N77+P78</f>
        <v>986.4</v>
      </c>
      <c r="O78" s="14">
        <f>IF(K82=M78,N78,0)</f>
        <v>0</v>
      </c>
      <c r="P78" s="131">
        <f>(N82-N77)/5</f>
        <v>2.4</v>
      </c>
      <c r="Q78" s="14"/>
      <c r="R78" s="14" t="s">
        <v>43</v>
      </c>
      <c r="S78" s="14">
        <f>K82</f>
        <v>0</v>
      </c>
      <c r="T78" s="14"/>
      <c r="U78" s="14"/>
      <c r="V78" s="3"/>
      <c r="W78" s="3"/>
      <c r="X78" s="3"/>
      <c r="Z78" s="125"/>
      <c r="AA78" s="4">
        <v>36</v>
      </c>
    </row>
    <row r="79" spans="1:27" x14ac:dyDescent="0.25">
      <c r="A79" s="14" t="s">
        <v>37</v>
      </c>
      <c r="B79" s="15"/>
      <c r="C79" s="14">
        <f>IF(Delta!C16="on pillars 60x60",65,0)</f>
        <v>0</v>
      </c>
      <c r="D79" s="14"/>
      <c r="E79" s="14"/>
      <c r="F79" s="14"/>
      <c r="G79" s="3"/>
      <c r="H79" s="3"/>
      <c r="I79" s="3"/>
      <c r="J79" s="14" t="s">
        <v>22</v>
      </c>
      <c r="K79" s="14">
        <v>900</v>
      </c>
      <c r="L79" s="14"/>
      <c r="M79" s="14">
        <v>17</v>
      </c>
      <c r="N79" s="29">
        <f>N78+P78</f>
        <v>988.8</v>
      </c>
      <c r="O79" s="14">
        <f>IF(K82=M79,N79,0)</f>
        <v>0</v>
      </c>
      <c r="P79" s="131"/>
      <c r="Q79" s="14"/>
      <c r="R79" s="14" t="s">
        <v>57</v>
      </c>
      <c r="S79" s="14">
        <v>292</v>
      </c>
      <c r="T79" s="14"/>
      <c r="U79" s="14"/>
      <c r="V79" s="3"/>
      <c r="W79" s="3"/>
      <c r="X79" s="3"/>
      <c r="Z79" s="125"/>
      <c r="AA79" s="4">
        <v>37</v>
      </c>
    </row>
    <row r="80" spans="1:27" x14ac:dyDescent="0.25">
      <c r="A80" s="14"/>
      <c r="B80" s="14"/>
      <c r="C80" s="14">
        <f>IF(Delta!C16="on pillars 80x40",45,0)</f>
        <v>0</v>
      </c>
      <c r="D80" s="14"/>
      <c r="E80" s="14"/>
      <c r="F80" s="14"/>
      <c r="G80" s="3"/>
      <c r="H80" s="3"/>
      <c r="I80" s="3"/>
      <c r="J80" s="14" t="s">
        <v>33</v>
      </c>
      <c r="K80" s="14">
        <f>K77-K79</f>
        <v>-150</v>
      </c>
      <c r="L80" s="14"/>
      <c r="M80" s="14">
        <v>18</v>
      </c>
      <c r="N80" s="29">
        <f>N79+P78</f>
        <v>991.19999999999993</v>
      </c>
      <c r="O80" s="14">
        <f>IF(K82=M80,N80,0)</f>
        <v>0</v>
      </c>
      <c r="P80" s="131"/>
      <c r="Q80" s="14"/>
      <c r="R80" s="14" t="s">
        <v>58</v>
      </c>
      <c r="S80" s="14">
        <v>68</v>
      </c>
      <c r="T80" s="14"/>
      <c r="U80" s="14"/>
      <c r="V80" s="3"/>
      <c r="W80" s="3"/>
      <c r="X80" s="3"/>
      <c r="Z80" s="125"/>
      <c r="AA80" s="4">
        <v>38</v>
      </c>
    </row>
    <row r="81" spans="1:29" x14ac:dyDescent="0.25">
      <c r="A81" s="14"/>
      <c r="B81" s="14" t="s">
        <v>35</v>
      </c>
      <c r="C81" s="14">
        <f>IF(Delta!C17="standard ramp 200mm",145,0)</f>
        <v>0</v>
      </c>
      <c r="D81" s="14"/>
      <c r="E81" s="14"/>
      <c r="F81" s="14"/>
      <c r="G81" s="3"/>
      <c r="H81" s="3"/>
      <c r="I81" s="3"/>
      <c r="J81" s="14"/>
      <c r="K81" s="14"/>
      <c r="L81" s="14"/>
      <c r="M81" s="14">
        <v>19</v>
      </c>
      <c r="N81" s="29">
        <f>N80+P78</f>
        <v>993.59999999999991</v>
      </c>
      <c r="O81" s="14">
        <f>IF(K82=M81,N81,0)</f>
        <v>0</v>
      </c>
      <c r="P81" s="131"/>
      <c r="Q81" s="14"/>
      <c r="R81" s="14"/>
      <c r="S81" s="14"/>
      <c r="T81" s="14"/>
      <c r="U81" s="14"/>
      <c r="V81" s="3"/>
      <c r="W81" s="3"/>
      <c r="X81" s="3"/>
      <c r="Z81" s="125"/>
      <c r="AA81" s="4">
        <v>39</v>
      </c>
    </row>
    <row r="82" spans="1:29" x14ac:dyDescent="0.25">
      <c r="A82" s="14"/>
      <c r="B82" s="14" t="s">
        <v>34</v>
      </c>
      <c r="C82" s="14">
        <f>IF(Delta!C17="standard ramp 150mm",110,0)</f>
        <v>0</v>
      </c>
      <c r="D82" s="14"/>
      <c r="E82" s="14"/>
      <c r="F82" s="14"/>
      <c r="G82" s="3"/>
      <c r="H82" s="3" t="s">
        <v>41</v>
      </c>
      <c r="I82" s="3"/>
      <c r="J82" s="14" t="s">
        <v>43</v>
      </c>
      <c r="K82" s="14">
        <f>Delta!C20</f>
        <v>0</v>
      </c>
      <c r="L82" s="14" t="s">
        <v>4</v>
      </c>
      <c r="M82" s="14">
        <v>20</v>
      </c>
      <c r="N82" s="4">
        <v>996</v>
      </c>
      <c r="O82" s="14">
        <f>IF(K82=M82,N82,0)</f>
        <v>0</v>
      </c>
      <c r="P82" s="14"/>
      <c r="Q82" s="14"/>
      <c r="R82" s="14"/>
      <c r="S82" s="14"/>
      <c r="T82" s="14"/>
      <c r="U82" s="14"/>
      <c r="V82" s="3"/>
      <c r="W82" s="3"/>
      <c r="X82" s="3"/>
      <c r="Z82" s="125"/>
      <c r="AA82" s="4">
        <v>40</v>
      </c>
    </row>
    <row r="83" spans="1:29" x14ac:dyDescent="0.25">
      <c r="A83" s="14"/>
      <c r="B83" s="14" t="s">
        <v>10</v>
      </c>
      <c r="C83" s="14">
        <f>IF(Delta!C17="special ramp 200mm",55,0)</f>
        <v>0</v>
      </c>
      <c r="D83" s="14"/>
      <c r="E83" s="14"/>
      <c r="F83" s="14"/>
      <c r="G83" s="3">
        <v>10</v>
      </c>
      <c r="H83" s="3"/>
      <c r="I83" s="3"/>
      <c r="J83" s="14" t="s">
        <v>44</v>
      </c>
      <c r="K83" s="14">
        <v>50</v>
      </c>
      <c r="L83" s="14"/>
      <c r="M83" s="14">
        <v>21</v>
      </c>
      <c r="N83" s="28">
        <f>N82+P83</f>
        <v>999.4</v>
      </c>
      <c r="O83" s="14">
        <f>IF(K82=M83,N83,0)</f>
        <v>0</v>
      </c>
      <c r="P83" s="132">
        <f>(N87-N82)/5</f>
        <v>3.4</v>
      </c>
      <c r="Q83" s="14"/>
      <c r="R83" s="19" t="s">
        <v>61</v>
      </c>
      <c r="S83" s="20" t="e">
        <f>Delta!H22</f>
        <v>#DIV/0!</v>
      </c>
      <c r="T83" s="14"/>
      <c r="U83" s="14"/>
      <c r="V83" s="3"/>
      <c r="W83" s="3"/>
      <c r="X83" s="3"/>
      <c r="Z83" s="125"/>
      <c r="AA83" s="4">
        <v>41</v>
      </c>
    </row>
    <row r="84" spans="1:29" x14ac:dyDescent="0.25">
      <c r="A84" s="14"/>
      <c r="B84" s="14" t="s">
        <v>38</v>
      </c>
      <c r="C84" s="14">
        <v>185</v>
      </c>
      <c r="D84" s="14"/>
      <c r="E84" s="14"/>
      <c r="F84" s="14"/>
      <c r="G84" s="3"/>
      <c r="H84" s="3"/>
      <c r="I84" s="3"/>
      <c r="J84" s="14" t="s">
        <v>45</v>
      </c>
      <c r="K84" s="14" t="e">
        <f>(K87)/(TAN(K82*0.017453292519943))</f>
        <v>#DIV/0!</v>
      </c>
      <c r="L84" s="14"/>
      <c r="M84" s="14">
        <v>22</v>
      </c>
      <c r="N84" s="28">
        <f>N83+P83</f>
        <v>1002.8</v>
      </c>
      <c r="O84" s="14">
        <f>IF(K82=M84,N84,0)</f>
        <v>0</v>
      </c>
      <c r="P84" s="132"/>
      <c r="Q84" s="14"/>
      <c r="R84" s="21" t="s">
        <v>60</v>
      </c>
      <c r="S84" s="21">
        <f>-(J77)</f>
        <v>-375</v>
      </c>
      <c r="T84" s="14"/>
      <c r="U84" s="14"/>
      <c r="V84" s="3"/>
      <c r="W84" s="3"/>
      <c r="X84" s="3"/>
      <c r="Z84" s="125"/>
      <c r="AA84" s="4">
        <v>42</v>
      </c>
    </row>
    <row r="85" spans="1:29" x14ac:dyDescent="0.25">
      <c r="A85" s="14"/>
      <c r="B85" s="14"/>
      <c r="C85" s="14">
        <f>SUM(C79:C84)</f>
        <v>185</v>
      </c>
      <c r="D85" s="14"/>
      <c r="E85" s="14"/>
      <c r="F85" s="14"/>
      <c r="G85" s="3"/>
      <c r="H85" s="3"/>
      <c r="I85" s="3"/>
      <c r="J85" s="14" t="s">
        <v>46</v>
      </c>
      <c r="K85" s="14" t="e">
        <f>(K83)/(SIN(K82*0.017453292519943))</f>
        <v>#DIV/0!</v>
      </c>
      <c r="L85" s="14"/>
      <c r="M85" s="14">
        <v>23</v>
      </c>
      <c r="N85" s="28">
        <f>N84+P83</f>
        <v>1006.1999999999999</v>
      </c>
      <c r="O85" s="14">
        <f>IF(K82=M85,N85,0)</f>
        <v>0</v>
      </c>
      <c r="P85" s="132"/>
      <c r="Q85" s="14"/>
      <c r="R85" s="21" t="s">
        <v>62</v>
      </c>
      <c r="S85" s="21">
        <f>-(X91)</f>
        <v>-190</v>
      </c>
      <c r="T85" s="14"/>
      <c r="U85" s="14"/>
      <c r="V85" s="3"/>
      <c r="W85" s="3"/>
      <c r="X85" s="3"/>
      <c r="Z85" s="125"/>
      <c r="AA85" s="4">
        <v>43</v>
      </c>
    </row>
    <row r="86" spans="1:29" x14ac:dyDescent="0.25">
      <c r="A86" s="14"/>
      <c r="B86" s="14"/>
      <c r="C86" s="14"/>
      <c r="D86" s="14"/>
      <c r="E86" s="14"/>
      <c r="F86" s="14"/>
      <c r="G86" s="3"/>
      <c r="H86" s="3"/>
      <c r="I86" s="3"/>
      <c r="J86" s="14" t="s">
        <v>48</v>
      </c>
      <c r="K86" s="14" t="e">
        <f>K84+K85</f>
        <v>#DIV/0!</v>
      </c>
      <c r="L86" s="14"/>
      <c r="M86" s="14">
        <v>24</v>
      </c>
      <c r="N86" s="28">
        <f>N85+P83</f>
        <v>1009.5999999999999</v>
      </c>
      <c r="O86" s="14">
        <f>IF(K82=M86,N86,0)</f>
        <v>0</v>
      </c>
      <c r="P86" s="132"/>
      <c r="Q86" s="14"/>
      <c r="R86" s="21" t="s">
        <v>67</v>
      </c>
      <c r="S86" s="31">
        <f>COS(K82*0.017453292519943)*S79</f>
        <v>292</v>
      </c>
      <c r="T86" s="14"/>
      <c r="U86" s="14"/>
      <c r="V86" s="3"/>
      <c r="W86" s="3"/>
      <c r="X86" s="3"/>
      <c r="Z86" s="125"/>
      <c r="AA86" s="4">
        <v>44</v>
      </c>
    </row>
    <row r="87" spans="1:29" x14ac:dyDescent="0.25">
      <c r="A87" s="3"/>
      <c r="B87" s="3"/>
      <c r="C87" s="3"/>
      <c r="D87" s="3"/>
      <c r="E87" s="3"/>
      <c r="F87" s="3"/>
      <c r="G87" s="3"/>
      <c r="H87" s="3"/>
      <c r="I87" s="3"/>
      <c r="J87" s="14" t="s">
        <v>47</v>
      </c>
      <c r="K87" s="14">
        <f>Delta!C21</f>
        <v>0</v>
      </c>
      <c r="L87" s="14"/>
      <c r="M87" s="14">
        <v>25</v>
      </c>
      <c r="N87" s="4">
        <v>1013</v>
      </c>
      <c r="O87" s="14">
        <f>IF(K82=M87,N87,0)</f>
        <v>0</v>
      </c>
      <c r="P87" s="14"/>
      <c r="Q87" s="14"/>
      <c r="R87" s="21" t="s">
        <v>68</v>
      </c>
      <c r="S87" s="31">
        <f>SIN(K82*0.017453292519943)*S80</f>
        <v>0</v>
      </c>
      <c r="T87" s="14"/>
      <c r="U87" s="14"/>
      <c r="V87" s="3"/>
      <c r="W87" s="17" t="s">
        <v>62</v>
      </c>
      <c r="X87" s="17"/>
      <c r="Z87" s="125"/>
      <c r="AA87" s="4">
        <v>45</v>
      </c>
    </row>
    <row r="88" spans="1:29" ht="15.75" thickBot="1" x14ac:dyDescent="0.3">
      <c r="A88" s="3"/>
      <c r="B88" s="3"/>
      <c r="C88" s="3"/>
      <c r="D88" s="3"/>
      <c r="E88" s="3"/>
      <c r="F88" s="3"/>
      <c r="G88" s="3"/>
      <c r="H88" s="3"/>
      <c r="I88" s="3"/>
      <c r="J88" s="14"/>
      <c r="K88" s="14"/>
      <c r="L88" s="14"/>
      <c r="M88" s="14">
        <v>26</v>
      </c>
      <c r="N88" s="28">
        <f>N87+P88</f>
        <v>1017</v>
      </c>
      <c r="O88" s="14">
        <f>IF(K82=M88,N88,0)</f>
        <v>0</v>
      </c>
      <c r="P88" s="133">
        <f>(N92-N87)/5</f>
        <v>4</v>
      </c>
      <c r="Q88" s="14"/>
      <c r="R88" s="22" t="s">
        <v>69</v>
      </c>
      <c r="S88" s="23">
        <v>-10</v>
      </c>
      <c r="T88" s="14"/>
      <c r="U88" s="14"/>
      <c r="V88" s="3"/>
      <c r="W88" s="16" t="s">
        <v>63</v>
      </c>
      <c r="X88" s="17" t="str">
        <f>IF(Delta!C22=150,143,"0")</f>
        <v>0</v>
      </c>
      <c r="AA88" s="26">
        <v>15</v>
      </c>
      <c r="AB88" s="27">
        <v>985</v>
      </c>
      <c r="AC88" s="26">
        <f>IF(Y93=AA88,AB88,0)</f>
        <v>0</v>
      </c>
    </row>
    <row r="89" spans="1:29" x14ac:dyDescent="0.25">
      <c r="A89" s="3"/>
      <c r="B89" s="3"/>
      <c r="C89" s="3"/>
      <c r="D89" s="3"/>
      <c r="E89" s="3"/>
      <c r="F89" s="3"/>
      <c r="G89" s="3"/>
      <c r="H89" s="3"/>
      <c r="I89" s="3"/>
      <c r="J89" s="14"/>
      <c r="K89" s="14"/>
      <c r="L89" s="14"/>
      <c r="M89" s="14">
        <v>27</v>
      </c>
      <c r="N89" s="28">
        <f>N88+P88</f>
        <v>1021</v>
      </c>
      <c r="O89" s="14">
        <f>IF(K82=M89,N89,0)</f>
        <v>0</v>
      </c>
      <c r="P89" s="133"/>
      <c r="Q89" s="14"/>
      <c r="R89" s="14"/>
      <c r="S89" s="18" t="e">
        <f>SUM(S83:S88)</f>
        <v>#DIV/0!</v>
      </c>
      <c r="T89" s="14"/>
      <c r="U89" s="14"/>
      <c r="V89" s="3"/>
      <c r="W89" s="17" t="s">
        <v>64</v>
      </c>
      <c r="X89" s="17">
        <f>IF(Delta!C22=200,190,"0")</f>
        <v>190</v>
      </c>
      <c r="AA89" s="26">
        <v>16</v>
      </c>
      <c r="AB89" s="26">
        <v>989.4</v>
      </c>
      <c r="AC89" s="26">
        <f>IF(Y93=AA89,AB89,0)</f>
        <v>0</v>
      </c>
    </row>
    <row r="90" spans="1:29" x14ac:dyDescent="0.25">
      <c r="A90" s="3"/>
      <c r="B90" s="3"/>
      <c r="C90" s="3"/>
      <c r="D90" s="3"/>
      <c r="E90" s="3"/>
      <c r="F90" s="3"/>
      <c r="G90" s="3"/>
      <c r="H90" s="3"/>
      <c r="I90" s="3"/>
      <c r="J90" s="14"/>
      <c r="K90" s="14"/>
      <c r="L90" s="14"/>
      <c r="M90" s="14">
        <v>28</v>
      </c>
      <c r="N90" s="28">
        <f>N89+P88</f>
        <v>1025</v>
      </c>
      <c r="O90" s="14">
        <f>IF(K82=M90,N90,0)</f>
        <v>0</v>
      </c>
      <c r="P90" s="133"/>
      <c r="Q90" s="14"/>
      <c r="R90" s="14"/>
      <c r="S90" s="14"/>
      <c r="T90" s="14"/>
      <c r="U90" s="14"/>
      <c r="V90" s="3"/>
      <c r="W90" s="17" t="s">
        <v>65</v>
      </c>
      <c r="X90" s="17" t="str">
        <f>IF(Delta!C22=300,290,"0")</f>
        <v>0</v>
      </c>
      <c r="AA90" s="26">
        <v>17</v>
      </c>
      <c r="AB90" s="26">
        <v>993.8</v>
      </c>
      <c r="AC90" s="26">
        <f>IF(Y93=AA90,AB90,0)</f>
        <v>0</v>
      </c>
    </row>
    <row r="91" spans="1:29" x14ac:dyDescent="0.25">
      <c r="A91" s="3"/>
      <c r="B91" s="3"/>
      <c r="C91" s="3"/>
      <c r="D91" s="3"/>
      <c r="E91" s="3"/>
      <c r="F91" s="3"/>
      <c r="G91" s="3"/>
      <c r="H91" s="3"/>
      <c r="I91" s="3"/>
      <c r="J91" s="14" t="s">
        <v>52</v>
      </c>
      <c r="K91" s="14">
        <v>200</v>
      </c>
      <c r="L91" s="14"/>
      <c r="M91" s="14">
        <v>29</v>
      </c>
      <c r="N91" s="28">
        <f>N90+P88</f>
        <v>1029</v>
      </c>
      <c r="O91" s="14">
        <f>IF(K82=M91,N91,0)</f>
        <v>0</v>
      </c>
      <c r="P91" s="133"/>
      <c r="Q91" s="14"/>
      <c r="R91" s="14"/>
      <c r="S91" s="14"/>
      <c r="T91" s="14"/>
      <c r="U91" s="14"/>
      <c r="V91" s="3"/>
      <c r="W91" s="3" t="s">
        <v>66</v>
      </c>
      <c r="X91" s="3">
        <f>SUM(X87:X90)</f>
        <v>190</v>
      </c>
      <c r="AA91" s="26">
        <v>18</v>
      </c>
      <c r="AB91" s="26">
        <v>998.2</v>
      </c>
      <c r="AC91" s="26">
        <f>IF(Y93=AA91,AB91,0)</f>
        <v>0</v>
      </c>
    </row>
    <row r="92" spans="1:29" x14ac:dyDescent="0.25">
      <c r="A92" s="3"/>
      <c r="B92" s="3"/>
      <c r="C92" s="3"/>
      <c r="D92" s="3"/>
      <c r="E92" s="3"/>
      <c r="F92" s="3"/>
      <c r="G92" s="3"/>
      <c r="H92" s="3"/>
      <c r="I92" s="3"/>
      <c r="J92" s="14" t="s">
        <v>53</v>
      </c>
      <c r="K92" s="14">
        <f>Delta!C22</f>
        <v>200</v>
      </c>
      <c r="L92" s="14"/>
      <c r="M92" s="14">
        <v>30</v>
      </c>
      <c r="N92" s="4">
        <v>1033</v>
      </c>
      <c r="O92" s="14">
        <f>IF(K82=M92,N92,0)</f>
        <v>0</v>
      </c>
      <c r="P92" s="14"/>
      <c r="Q92" s="14"/>
      <c r="R92" s="14"/>
      <c r="S92" s="14"/>
      <c r="T92" s="14"/>
      <c r="U92" s="14"/>
      <c r="V92" s="3"/>
      <c r="W92" s="3"/>
      <c r="X92" s="3"/>
      <c r="AA92" s="26">
        <v>19</v>
      </c>
      <c r="AB92" s="26">
        <v>1002.6</v>
      </c>
      <c r="AC92" s="26">
        <f>IF(Y93=AA92,AB92,0)</f>
        <v>0</v>
      </c>
    </row>
    <row r="93" spans="1:29" x14ac:dyDescent="0.25">
      <c r="A93" s="3"/>
      <c r="B93" s="3"/>
      <c r="C93" s="3"/>
      <c r="D93" s="3"/>
      <c r="E93" s="3"/>
      <c r="F93" s="3"/>
      <c r="G93" s="3"/>
      <c r="H93" s="3"/>
      <c r="I93" s="3"/>
      <c r="J93" s="14" t="s">
        <v>54</v>
      </c>
      <c r="K93" s="14">
        <f>K92-K91</f>
        <v>0</v>
      </c>
      <c r="L93" s="14"/>
      <c r="M93" s="14">
        <v>31</v>
      </c>
      <c r="N93" s="28">
        <f>N92+P93</f>
        <v>1036.2</v>
      </c>
      <c r="O93" s="14">
        <f>IF(K82=M93,N93,0)</f>
        <v>0</v>
      </c>
      <c r="P93" s="133">
        <f>(N97-N92)/5</f>
        <v>3.2</v>
      </c>
      <c r="Q93" s="14"/>
      <c r="R93" s="14"/>
      <c r="S93" s="14"/>
      <c r="T93" s="14"/>
      <c r="U93" s="14"/>
      <c r="V93" s="3"/>
      <c r="W93" s="3"/>
      <c r="X93" s="3"/>
      <c r="AA93" s="26">
        <v>20</v>
      </c>
      <c r="AB93" s="26">
        <v>1007</v>
      </c>
      <c r="AC93" s="26">
        <f>IF(Y93=AA93,AB93,0)</f>
        <v>0</v>
      </c>
    </row>
    <row r="94" spans="1:29" x14ac:dyDescent="0.25">
      <c r="A94" s="3"/>
      <c r="B94" s="3"/>
      <c r="C94" s="3"/>
      <c r="D94" s="3"/>
      <c r="E94" s="3"/>
      <c r="F94" s="3"/>
      <c r="G94" s="3"/>
      <c r="H94" s="3"/>
      <c r="I94" s="3"/>
      <c r="J94" s="14"/>
      <c r="K94" s="14"/>
      <c r="L94" s="14"/>
      <c r="M94" s="14">
        <v>32</v>
      </c>
      <c r="N94" s="28">
        <f>N93+P93</f>
        <v>1039.4000000000001</v>
      </c>
      <c r="O94" s="14">
        <f>IF(K82=M94,N94,0)</f>
        <v>0</v>
      </c>
      <c r="P94" s="133"/>
      <c r="Q94" s="14"/>
      <c r="R94" s="14"/>
      <c r="S94" s="14"/>
      <c r="T94" s="14"/>
      <c r="U94" s="14"/>
      <c r="V94" s="3"/>
      <c r="W94" s="3"/>
      <c r="X94" s="3"/>
      <c r="AA94" s="26">
        <v>21</v>
      </c>
      <c r="AB94" s="26">
        <v>1011.2</v>
      </c>
      <c r="AC94" s="26">
        <f>IF(Y93=AA94,AB94,0)</f>
        <v>0</v>
      </c>
    </row>
    <row r="95" spans="1:29" x14ac:dyDescent="0.25">
      <c r="A95" s="3"/>
      <c r="B95" s="3"/>
      <c r="C95" s="3"/>
      <c r="D95" s="3"/>
      <c r="E95" s="3"/>
      <c r="F95" s="3"/>
      <c r="G95" s="3"/>
      <c r="H95" s="3"/>
      <c r="I95" s="3"/>
      <c r="J95" s="14"/>
      <c r="K95" s="14"/>
      <c r="L95" s="14"/>
      <c r="M95" s="14">
        <v>33</v>
      </c>
      <c r="N95" s="28">
        <f>N94+P93</f>
        <v>1042.6000000000001</v>
      </c>
      <c r="O95" s="14">
        <f>IF(K82=M95,N95,0)</f>
        <v>0</v>
      </c>
      <c r="P95" s="133"/>
      <c r="Q95" s="14"/>
      <c r="R95" s="14"/>
      <c r="S95" s="14"/>
      <c r="T95" s="14"/>
      <c r="U95" s="14"/>
      <c r="V95" s="3"/>
      <c r="W95" s="3"/>
      <c r="X95" s="3"/>
      <c r="AA95" s="26">
        <v>22</v>
      </c>
      <c r="AB95" s="26">
        <v>1015.4</v>
      </c>
      <c r="AC95" s="26">
        <f>IF(Y93=AA95,AB95,0)</f>
        <v>0</v>
      </c>
    </row>
    <row r="96" spans="1:29" x14ac:dyDescent="0.25">
      <c r="A96" s="3"/>
      <c r="B96" s="3"/>
      <c r="C96" s="3"/>
      <c r="D96" s="3"/>
      <c r="E96" s="3"/>
      <c r="F96" s="3"/>
      <c r="G96" s="3"/>
      <c r="H96" s="3"/>
      <c r="I96" s="3"/>
      <c r="J96" s="14"/>
      <c r="K96" s="14"/>
      <c r="L96" s="14"/>
      <c r="M96" s="14">
        <v>34</v>
      </c>
      <c r="N96" s="28">
        <f>N95+P93</f>
        <v>1045.8000000000002</v>
      </c>
      <c r="O96" s="14">
        <f>IF(K82=M96,N96,0)</f>
        <v>0</v>
      </c>
      <c r="P96" s="133"/>
      <c r="Q96" s="14"/>
      <c r="R96" s="14"/>
      <c r="S96" s="14"/>
      <c r="T96" s="14"/>
      <c r="U96" s="14"/>
      <c r="V96" s="3"/>
      <c r="W96" s="3"/>
      <c r="X96" s="3"/>
      <c r="AA96" s="26">
        <v>23</v>
      </c>
      <c r="AB96" s="26">
        <v>1019.6</v>
      </c>
      <c r="AC96" s="26">
        <f>IF(Y93=AA96,AB96,0)</f>
        <v>0</v>
      </c>
    </row>
    <row r="97" spans="1:29" x14ac:dyDescent="0.25">
      <c r="J97" s="14"/>
      <c r="K97" s="14"/>
      <c r="L97" s="14"/>
      <c r="M97" s="14">
        <v>35</v>
      </c>
      <c r="N97" s="4">
        <v>1049</v>
      </c>
      <c r="O97" s="14">
        <f>IF(K82=M97,N97,0)</f>
        <v>0</v>
      </c>
      <c r="P97" s="14"/>
      <c r="Q97" s="14"/>
      <c r="R97" s="14"/>
      <c r="S97" s="14"/>
      <c r="T97" s="14"/>
      <c r="U97" s="14"/>
      <c r="V97" s="3"/>
      <c r="W97" s="3"/>
      <c r="X97" s="3"/>
      <c r="AA97" s="26">
        <v>24</v>
      </c>
      <c r="AB97" s="26">
        <v>1023.8</v>
      </c>
      <c r="AC97" s="26">
        <f>IF(Y93=AA97,AB97,0)</f>
        <v>0</v>
      </c>
    </row>
    <row r="98" spans="1:29" x14ac:dyDescent="0.25">
      <c r="A98" s="3"/>
      <c r="B98" s="3"/>
      <c r="C98" s="3"/>
      <c r="D98" s="3"/>
      <c r="E98" s="3"/>
      <c r="F98" s="3"/>
      <c r="G98" s="3"/>
      <c r="H98" s="3"/>
      <c r="I98" s="3"/>
      <c r="J98" s="14"/>
      <c r="K98" s="14"/>
      <c r="L98" s="14"/>
      <c r="M98" s="14">
        <v>36</v>
      </c>
      <c r="N98" s="14">
        <f>N97+P98</f>
        <v>1051.2</v>
      </c>
      <c r="O98" s="14">
        <f>IF(K82=M98,N98,0)</f>
        <v>0</v>
      </c>
      <c r="P98" s="130">
        <f>(N102-N97)/5</f>
        <v>2.2000000000000002</v>
      </c>
      <c r="Q98" s="14"/>
      <c r="R98" s="14"/>
      <c r="S98" s="14"/>
      <c r="T98" s="14"/>
      <c r="U98" s="14"/>
      <c r="V98" s="3"/>
      <c r="W98" s="3"/>
      <c r="X98" s="3"/>
      <c r="AA98" s="26">
        <v>25</v>
      </c>
      <c r="AB98" s="26">
        <v>1028</v>
      </c>
      <c r="AC98" s="26">
        <f>IF(Y93=AA98,AB98,0)</f>
        <v>0</v>
      </c>
    </row>
    <row r="99" spans="1:29" x14ac:dyDescent="0.25">
      <c r="A99" s="3"/>
      <c r="B99" s="3"/>
      <c r="C99" s="3"/>
      <c r="D99" s="3"/>
      <c r="E99" s="3"/>
      <c r="F99" s="3"/>
      <c r="G99" s="3"/>
      <c r="H99" s="3"/>
      <c r="I99" s="3"/>
      <c r="J99" s="14"/>
      <c r="K99" s="14"/>
      <c r="L99" s="14"/>
      <c r="M99" s="14">
        <v>37</v>
      </c>
      <c r="N99" s="14">
        <f>N98+P98</f>
        <v>1053.4000000000001</v>
      </c>
      <c r="O99" s="14">
        <f>IF(K82=M99,N99,0)</f>
        <v>0</v>
      </c>
      <c r="P99" s="130"/>
      <c r="Q99" s="14"/>
      <c r="R99" s="14"/>
      <c r="S99" s="14"/>
      <c r="T99" s="14"/>
      <c r="U99" s="14"/>
      <c r="V99" s="3"/>
      <c r="W99" s="3"/>
      <c r="X99" s="3"/>
      <c r="AA99" s="26">
        <v>26</v>
      </c>
      <c r="AB99" s="26">
        <v>1030.5999999999999</v>
      </c>
      <c r="AC99" s="26">
        <f>IF(Y93=AA99,AB99,0)</f>
        <v>0</v>
      </c>
    </row>
    <row r="100" spans="1:29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14"/>
      <c r="K100" s="14"/>
      <c r="L100" s="14"/>
      <c r="M100" s="14">
        <v>38</v>
      </c>
      <c r="N100" s="14">
        <f>N99+P98</f>
        <v>1055.6000000000001</v>
      </c>
      <c r="O100" s="14">
        <f>IF(K82=M100,N100,0)</f>
        <v>0</v>
      </c>
      <c r="P100" s="130"/>
      <c r="Q100" s="14"/>
      <c r="R100" s="14"/>
      <c r="S100" s="14"/>
      <c r="T100" s="14"/>
      <c r="U100" s="14"/>
      <c r="V100" s="3"/>
      <c r="W100" s="3"/>
      <c r="X100" s="3"/>
      <c r="AA100" s="26">
        <v>27</v>
      </c>
      <c r="AB100" s="26">
        <v>1033.2</v>
      </c>
      <c r="AC100" s="26">
        <f>IF(Y93=AA100,AB100,0)</f>
        <v>0</v>
      </c>
    </row>
    <row r="101" spans="1:29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14"/>
      <c r="K101" s="14"/>
      <c r="L101" s="14"/>
      <c r="M101" s="14">
        <v>39</v>
      </c>
      <c r="N101" s="14">
        <f>N100+P98</f>
        <v>1057.8000000000002</v>
      </c>
      <c r="O101" s="14">
        <f>IF(K82=M101,N101,0)</f>
        <v>0</v>
      </c>
      <c r="P101" s="130"/>
      <c r="Q101" s="3"/>
      <c r="R101" s="3"/>
      <c r="S101" s="3"/>
      <c r="T101" s="3"/>
      <c r="U101" s="3"/>
      <c r="V101" s="3"/>
      <c r="W101" s="3"/>
      <c r="X101" s="3"/>
      <c r="AA101" s="26">
        <v>28</v>
      </c>
      <c r="AB101" s="26">
        <v>1035.8</v>
      </c>
      <c r="AC101" s="26">
        <f>IF(Y93=AA101,AB101,0)</f>
        <v>0</v>
      </c>
    </row>
    <row r="102" spans="1:29" x14ac:dyDescent="0.25">
      <c r="A102" s="128" t="s">
        <v>76</v>
      </c>
      <c r="B102" s="128"/>
      <c r="C102" s="128"/>
      <c r="D102" s="128"/>
      <c r="E102" s="78"/>
      <c r="F102" s="3"/>
      <c r="G102" s="3"/>
      <c r="H102" s="3"/>
      <c r="I102" s="3"/>
      <c r="J102" s="14"/>
      <c r="K102" s="14"/>
      <c r="L102" s="14"/>
      <c r="M102" s="14">
        <v>40</v>
      </c>
      <c r="N102" s="4">
        <v>1060</v>
      </c>
      <c r="O102" s="14">
        <f>IF(K82=M102,N102,0)</f>
        <v>0</v>
      </c>
      <c r="P102" s="14"/>
      <c r="Q102" s="3"/>
      <c r="R102" s="3"/>
      <c r="S102" s="3"/>
      <c r="T102" s="3"/>
      <c r="U102" s="3"/>
      <c r="V102" s="3"/>
      <c r="W102" s="3"/>
      <c r="X102" s="3"/>
      <c r="AA102" s="26">
        <v>29</v>
      </c>
      <c r="AB102" s="26">
        <v>1038.4000000000001</v>
      </c>
      <c r="AC102" s="26">
        <f>IF(Y93=AA102,AB102,0)</f>
        <v>0</v>
      </c>
    </row>
    <row r="103" spans="1:29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14"/>
      <c r="K103" s="14"/>
      <c r="L103" s="14"/>
      <c r="M103" s="14">
        <v>41</v>
      </c>
      <c r="N103" s="14">
        <f>N102+P103</f>
        <v>1067.2</v>
      </c>
      <c r="O103" s="14">
        <f>IF(K107=M103,N103,0)</f>
        <v>0</v>
      </c>
      <c r="P103" s="130">
        <f>(N107-N102)/5</f>
        <v>7.2</v>
      </c>
      <c r="Q103" s="3"/>
      <c r="R103" s="3"/>
      <c r="S103" s="3"/>
      <c r="T103" s="3"/>
      <c r="U103" s="3"/>
      <c r="V103" s="3"/>
      <c r="W103" s="3"/>
      <c r="X103" s="3"/>
      <c r="AA103" s="26">
        <v>30</v>
      </c>
      <c r="AB103" s="26">
        <v>1041</v>
      </c>
      <c r="AC103" s="26">
        <f>IF(Y93=AA103,AB103,0)</f>
        <v>0</v>
      </c>
    </row>
    <row r="104" spans="1:29" x14ac:dyDescent="0.25">
      <c r="A104" s="3" t="s">
        <v>36</v>
      </c>
      <c r="B104" s="127" t="s">
        <v>77</v>
      </c>
      <c r="C104" s="127"/>
      <c r="D104" s="127"/>
      <c r="E104" s="127"/>
      <c r="F104" s="127"/>
      <c r="G104" s="76"/>
      <c r="H104" s="3"/>
      <c r="I104" s="3"/>
      <c r="J104" s="14"/>
      <c r="K104" s="14"/>
      <c r="L104" s="14"/>
      <c r="M104" s="14">
        <v>42</v>
      </c>
      <c r="N104" s="14">
        <f>N103+P103</f>
        <v>1074.4000000000001</v>
      </c>
      <c r="O104" s="14">
        <f>IF(K82=M104,N104,0)</f>
        <v>0</v>
      </c>
      <c r="P104" s="130"/>
      <c r="Q104" s="3"/>
      <c r="R104" s="3"/>
      <c r="S104" s="3"/>
      <c r="T104" s="3"/>
      <c r="U104" s="3"/>
      <c r="V104" s="3"/>
      <c r="W104" s="3"/>
      <c r="X104" s="3"/>
      <c r="AA104" s="26">
        <v>31</v>
      </c>
      <c r="AB104" s="26">
        <v>1043.4000000000001</v>
      </c>
      <c r="AC104" s="26">
        <f>IF(Y93=AA104,AB104,0)</f>
        <v>0</v>
      </c>
    </row>
    <row r="105" spans="1:29" x14ac:dyDescent="0.25">
      <c r="A105" s="3" t="s">
        <v>36</v>
      </c>
      <c r="B105" s="127" t="s">
        <v>78</v>
      </c>
      <c r="C105" s="127"/>
      <c r="D105" s="127"/>
      <c r="E105" s="127"/>
      <c r="F105" s="127"/>
      <c r="G105" s="127"/>
      <c r="H105" s="3"/>
      <c r="I105" s="3"/>
      <c r="J105" s="14"/>
      <c r="K105" s="14"/>
      <c r="L105" s="14"/>
      <c r="M105" s="14">
        <v>43</v>
      </c>
      <c r="N105" s="14">
        <f>N104+P103</f>
        <v>1081.6000000000001</v>
      </c>
      <c r="O105" s="14">
        <f>IF(K82=M105,N105,0)</f>
        <v>0</v>
      </c>
      <c r="P105" s="130"/>
      <c r="Q105" s="3"/>
      <c r="R105" s="3"/>
      <c r="S105" s="3"/>
      <c r="T105" s="3"/>
      <c r="U105" s="3"/>
      <c r="V105" s="3"/>
      <c r="W105" s="3"/>
      <c r="X105" s="3"/>
      <c r="AA105" s="26">
        <v>32</v>
      </c>
      <c r="AB105" s="26">
        <v>1045.8</v>
      </c>
      <c r="AC105" s="26">
        <f>IF(Y93=AA105,AB105,0)</f>
        <v>0</v>
      </c>
    </row>
    <row r="106" spans="1:29" x14ac:dyDescent="0.25">
      <c r="A106" s="3" t="s">
        <v>31</v>
      </c>
      <c r="B106" s="127" t="s">
        <v>79</v>
      </c>
      <c r="C106" s="127"/>
      <c r="D106" s="127"/>
      <c r="E106" s="127"/>
      <c r="F106" s="127"/>
      <c r="G106" s="127"/>
      <c r="H106" s="3"/>
      <c r="I106" s="3"/>
      <c r="J106" s="14"/>
      <c r="K106" s="14"/>
      <c r="L106" s="14"/>
      <c r="M106" s="14">
        <v>44</v>
      </c>
      <c r="N106" s="30">
        <f>N105+P103</f>
        <v>1088.8000000000002</v>
      </c>
      <c r="O106" s="14">
        <f>IF(K82=M106,N106,0)</f>
        <v>0</v>
      </c>
      <c r="P106" s="130"/>
      <c r="Q106" s="3"/>
      <c r="R106" s="3"/>
      <c r="S106" s="3"/>
      <c r="T106" s="3"/>
      <c r="U106" s="3"/>
      <c r="V106" s="3"/>
      <c r="W106" s="3"/>
      <c r="X106" s="3"/>
      <c r="AA106" s="26">
        <v>33</v>
      </c>
      <c r="AB106" s="26">
        <v>1048.2</v>
      </c>
      <c r="AC106" s="26">
        <f>IF(Y93=AA106,AB106,0)</f>
        <v>0</v>
      </c>
    </row>
    <row r="107" spans="1:29" x14ac:dyDescent="0.25">
      <c r="A107" s="3" t="s">
        <v>31</v>
      </c>
      <c r="B107" s="127" t="s">
        <v>80</v>
      </c>
      <c r="C107" s="127"/>
      <c r="D107" s="127"/>
      <c r="E107" s="127"/>
      <c r="F107" s="127"/>
      <c r="G107" s="127"/>
      <c r="H107" s="3"/>
      <c r="I107" s="3"/>
      <c r="J107" s="14"/>
      <c r="K107" s="14"/>
      <c r="L107" s="14"/>
      <c r="M107" s="14">
        <v>45</v>
      </c>
      <c r="N107" s="4">
        <v>1096</v>
      </c>
      <c r="O107" s="14">
        <f>IF(K82=M107,N107,0)</f>
        <v>0</v>
      </c>
      <c r="P107" s="14"/>
      <c r="Q107" s="3"/>
      <c r="R107" s="3"/>
      <c r="S107" s="3"/>
      <c r="T107" s="3"/>
      <c r="U107" s="3"/>
      <c r="V107" s="3"/>
      <c r="W107" s="3"/>
      <c r="X107" s="3"/>
      <c r="AA107" s="26">
        <v>34</v>
      </c>
      <c r="AB107" s="26">
        <v>1050.5999999999999</v>
      </c>
      <c r="AC107" s="26">
        <f>IF(Y93=AA107,AB107,0)</f>
        <v>0</v>
      </c>
    </row>
    <row r="108" spans="1:29" x14ac:dyDescent="0.25">
      <c r="A108" s="3" t="s">
        <v>31</v>
      </c>
      <c r="B108" s="127" t="s">
        <v>81</v>
      </c>
      <c r="C108" s="127"/>
      <c r="D108" s="127"/>
      <c r="E108" s="127"/>
      <c r="F108" s="127"/>
      <c r="G108" s="127"/>
      <c r="H108" s="3"/>
      <c r="I108" s="3"/>
      <c r="J108" s="14"/>
      <c r="K108" s="14"/>
      <c r="L108" s="14"/>
      <c r="M108" s="14"/>
      <c r="N108" s="14"/>
      <c r="O108" s="14"/>
      <c r="P108" s="14"/>
      <c r="Q108" s="3"/>
      <c r="R108" s="3"/>
      <c r="S108" s="3"/>
      <c r="T108" s="3"/>
      <c r="U108" s="3"/>
      <c r="V108" s="3"/>
      <c r="W108" s="3"/>
      <c r="X108" s="3"/>
      <c r="AA108" s="26">
        <v>35</v>
      </c>
      <c r="AB108" s="26">
        <v>1053</v>
      </c>
      <c r="AC108" s="26">
        <f>IF(Y93=AA108,AB108,0)</f>
        <v>0</v>
      </c>
    </row>
    <row r="109" spans="1:29" x14ac:dyDescent="0.25">
      <c r="A109" s="3" t="s">
        <v>31</v>
      </c>
      <c r="B109" s="127" t="s">
        <v>82</v>
      </c>
      <c r="C109" s="127"/>
      <c r="D109" s="127"/>
      <c r="E109" s="127"/>
      <c r="F109" s="127"/>
      <c r="G109" s="127"/>
      <c r="H109" s="3"/>
      <c r="I109" s="3"/>
      <c r="J109" s="14"/>
      <c r="K109" s="14"/>
      <c r="L109" s="14"/>
      <c r="M109" s="14"/>
      <c r="N109" s="14" t="s">
        <v>50</v>
      </c>
      <c r="O109" s="14">
        <f>K80</f>
        <v>-150</v>
      </c>
      <c r="P109" s="14"/>
      <c r="Q109" s="3"/>
      <c r="R109" s="3"/>
      <c r="S109" s="3"/>
      <c r="T109" s="3"/>
      <c r="U109" s="3"/>
      <c r="V109" s="3"/>
      <c r="W109" s="3"/>
      <c r="X109" s="3"/>
      <c r="AA109" s="26">
        <v>36</v>
      </c>
      <c r="AB109" s="26">
        <v>1055.4000000000001</v>
      </c>
      <c r="AC109" s="26">
        <f>IF(Y93=AA109,AB109,0)</f>
        <v>0</v>
      </c>
    </row>
    <row r="110" spans="1:29" x14ac:dyDescent="0.25">
      <c r="A110" s="3" t="s">
        <v>159</v>
      </c>
      <c r="B110" s="127" t="s">
        <v>160</v>
      </c>
      <c r="C110" s="127"/>
      <c r="D110" s="127"/>
      <c r="E110" s="127"/>
      <c r="F110" s="127"/>
      <c r="G110" s="127"/>
      <c r="H110" s="3"/>
      <c r="I110" s="3"/>
      <c r="J110" s="14"/>
      <c r="K110" s="14"/>
      <c r="L110" s="14"/>
      <c r="M110" s="14"/>
      <c r="N110" s="14" t="s">
        <v>51</v>
      </c>
      <c r="O110" s="18" t="e">
        <f>K86</f>
        <v>#DIV/0!</v>
      </c>
      <c r="P110" s="14"/>
      <c r="Q110" s="3"/>
      <c r="R110" s="3"/>
      <c r="S110" s="3"/>
      <c r="T110" s="3"/>
      <c r="U110" s="3"/>
      <c r="V110" s="3"/>
      <c r="W110" s="3"/>
      <c r="X110" s="3"/>
      <c r="AA110" s="26">
        <v>37</v>
      </c>
      <c r="AB110" s="26">
        <v>1057.8</v>
      </c>
      <c r="AC110" s="26">
        <f>IF(Y93=AA110,AB110,0)</f>
        <v>0</v>
      </c>
    </row>
    <row r="111" spans="1:29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14"/>
      <c r="K111" s="14"/>
      <c r="L111" s="14"/>
      <c r="M111" s="14"/>
      <c r="N111" s="14" t="s">
        <v>55</v>
      </c>
      <c r="O111" s="14">
        <f>K93</f>
        <v>0</v>
      </c>
      <c r="P111" s="14"/>
      <c r="Q111" s="3"/>
      <c r="R111" s="3"/>
      <c r="S111" s="3"/>
      <c r="T111" s="3"/>
      <c r="U111" s="3"/>
      <c r="V111" s="3"/>
      <c r="W111" s="3"/>
      <c r="X111" s="3"/>
      <c r="AA111" s="26">
        <v>38</v>
      </c>
      <c r="AB111" s="26">
        <v>1060.2</v>
      </c>
      <c r="AC111" s="26">
        <f>IF(Y93=AA111,AB111,0)</f>
        <v>0</v>
      </c>
    </row>
    <row r="112" spans="1:29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14"/>
      <c r="K112" s="14"/>
      <c r="L112" s="14"/>
      <c r="M112" s="14"/>
      <c r="N112" s="14"/>
      <c r="O112" s="14"/>
      <c r="P112" s="14"/>
      <c r="Q112" s="3"/>
      <c r="R112" s="3"/>
      <c r="S112" s="3"/>
      <c r="T112" s="3"/>
      <c r="U112" s="3"/>
      <c r="V112" s="3"/>
      <c r="W112" s="3"/>
      <c r="X112" s="3"/>
      <c r="AA112" s="26">
        <v>39</v>
      </c>
      <c r="AB112" s="26">
        <v>1062.5999999999999</v>
      </c>
      <c r="AC112" s="26">
        <f>IF(Y93=AA112,AB112,0)</f>
        <v>0</v>
      </c>
    </row>
    <row r="113" spans="1:29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14"/>
      <c r="M113" s="14"/>
      <c r="N113" s="14"/>
      <c r="O113" s="14"/>
      <c r="P113" s="14"/>
      <c r="Q113" s="3"/>
      <c r="R113" s="3"/>
      <c r="S113" s="3"/>
      <c r="T113" s="3"/>
      <c r="U113" s="3"/>
      <c r="V113" s="3"/>
      <c r="W113" s="3"/>
      <c r="X113" s="3"/>
      <c r="AA113" s="26">
        <v>40</v>
      </c>
      <c r="AB113" s="26">
        <v>1065</v>
      </c>
      <c r="AC113" s="26">
        <f>IF(Y93=AA113,AB113,0)</f>
        <v>0</v>
      </c>
    </row>
    <row r="114" spans="1:29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14"/>
      <c r="M114" s="14"/>
      <c r="N114" s="14"/>
      <c r="O114" s="14"/>
      <c r="P114" s="14"/>
      <c r="Q114" s="3"/>
      <c r="R114" s="3"/>
      <c r="S114" s="3"/>
      <c r="T114" s="3"/>
      <c r="U114" s="3"/>
      <c r="V114" s="3"/>
      <c r="W114" s="3"/>
      <c r="X114" s="3"/>
      <c r="AA114" s="26">
        <v>41</v>
      </c>
      <c r="AB114" s="26">
        <v>1071.8</v>
      </c>
      <c r="AC114" s="26">
        <f>IF(Y118=AA114,AB114,0)</f>
        <v>0</v>
      </c>
    </row>
    <row r="115" spans="1:29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14"/>
      <c r="M115" s="14"/>
      <c r="N115" s="14" t="s">
        <v>49</v>
      </c>
      <c r="O115" s="14" t="e">
        <f>SUM(O77:O111)</f>
        <v>#DIV/0!</v>
      </c>
      <c r="P115" s="14"/>
      <c r="Q115" s="3"/>
      <c r="R115" s="3"/>
      <c r="S115" s="3"/>
      <c r="T115" s="3"/>
      <c r="U115" s="3"/>
      <c r="V115" s="3"/>
      <c r="W115" s="3"/>
      <c r="X115" s="3"/>
      <c r="AA115" s="26">
        <v>42</v>
      </c>
      <c r="AB115" s="26">
        <v>1078.5999999999999</v>
      </c>
      <c r="AC115" s="26">
        <f>IF(Y93=AA115,AB115,0)</f>
        <v>0</v>
      </c>
    </row>
    <row r="116" spans="1:29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14"/>
      <c r="M116" s="14"/>
      <c r="N116" s="14"/>
      <c r="O116" s="14"/>
      <c r="P116" s="14"/>
      <c r="Q116" s="3"/>
      <c r="R116" s="3"/>
      <c r="S116" s="3"/>
      <c r="T116" s="3"/>
      <c r="U116" s="3"/>
      <c r="V116" s="3"/>
      <c r="W116" s="3"/>
      <c r="X116" s="3"/>
      <c r="AA116" s="26">
        <v>43</v>
      </c>
      <c r="AB116" s="26">
        <v>1085.4000000000001</v>
      </c>
      <c r="AC116" s="26">
        <f>IF(Y93=AA116,AB116,0)</f>
        <v>0</v>
      </c>
    </row>
    <row r="117" spans="1:29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AA117" s="26">
        <v>44</v>
      </c>
      <c r="AB117" s="26" t="s">
        <v>42</v>
      </c>
      <c r="AC117" s="26">
        <f>IF(Y93=AA117,AB117,0)</f>
        <v>0</v>
      </c>
    </row>
    <row r="118" spans="1:29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AA118" s="26">
        <v>45</v>
      </c>
      <c r="AB118" s="26">
        <v>1099</v>
      </c>
      <c r="AC118" s="26">
        <f>IF(Y93=AA118,AB118,0)</f>
        <v>0</v>
      </c>
    </row>
    <row r="119" spans="1:29" x14ac:dyDescent="0.25">
      <c r="A119" s="3"/>
      <c r="B119" s="3" t="s">
        <v>85</v>
      </c>
      <c r="C119" s="3"/>
      <c r="D119" s="3"/>
      <c r="E119" s="3"/>
      <c r="F119" s="3"/>
      <c r="G119" s="3"/>
      <c r="H119" s="3"/>
      <c r="I119" s="3"/>
      <c r="J119" s="3"/>
      <c r="K119" s="3"/>
    </row>
    <row r="120" spans="1:29" x14ac:dyDescent="0.25">
      <c r="A120" s="3" t="s">
        <v>2</v>
      </c>
      <c r="C120" s="3">
        <f>'Omega-F'!C12</f>
        <v>800</v>
      </c>
      <c r="D120" s="3"/>
      <c r="E120" s="3"/>
      <c r="F120" s="3"/>
      <c r="G120" s="3"/>
      <c r="H120" s="3"/>
      <c r="I120" s="3"/>
      <c r="J120" s="3"/>
      <c r="K120" s="3"/>
    </row>
    <row r="121" spans="1:29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</row>
    <row r="122" spans="1:29" x14ac:dyDescent="0.25">
      <c r="A122" s="2">
        <v>700</v>
      </c>
      <c r="B122" s="2">
        <v>150</v>
      </c>
      <c r="C122" s="79">
        <f>IF(AND('Omega-F'!C13=700,'Omega-F'!C30=150),1080,0)</f>
        <v>0</v>
      </c>
      <c r="D122" s="3"/>
      <c r="H122" s="3"/>
      <c r="I122" s="3"/>
      <c r="J122" s="3"/>
      <c r="K122" s="3"/>
      <c r="L122" s="125" t="s">
        <v>119</v>
      </c>
      <c r="M122" s="125"/>
      <c r="N122" s="125"/>
    </row>
    <row r="123" spans="1:29" x14ac:dyDescent="0.25">
      <c r="A123" s="2">
        <v>750</v>
      </c>
      <c r="B123" s="2">
        <v>150</v>
      </c>
      <c r="C123" s="79">
        <f>IF(AND('Omega-F'!C13=750,'Omega-F'!C30=150),1200,0)</f>
        <v>0</v>
      </c>
      <c r="D123" s="3"/>
      <c r="E123" s="3" t="s">
        <v>113</v>
      </c>
      <c r="F123" s="3"/>
      <c r="G123" s="3">
        <f>C120+159</f>
        <v>959</v>
      </c>
      <c r="H123" s="3"/>
      <c r="I123" s="3"/>
      <c r="J123" s="3"/>
      <c r="K123" s="3"/>
      <c r="L123" s="139" t="s">
        <v>2</v>
      </c>
      <c r="M123" s="139"/>
      <c r="N123">
        <v>700</v>
      </c>
    </row>
    <row r="124" spans="1:29" x14ac:dyDescent="0.25">
      <c r="A124">
        <v>800</v>
      </c>
      <c r="B124">
        <v>150</v>
      </c>
      <c r="C124" s="79">
        <f>IF(AND('Omega-F'!C13=800,'Omega-F'!C30=150),1300,0)</f>
        <v>0</v>
      </c>
      <c r="D124" s="3"/>
      <c r="E124" s="3" t="s">
        <v>107</v>
      </c>
      <c r="F124" s="3"/>
      <c r="G124" s="3">
        <f>(IF(C120=700,13,0))</f>
        <v>0</v>
      </c>
      <c r="H124" s="3"/>
      <c r="I124" s="3"/>
      <c r="J124" s="3"/>
      <c r="K124" s="3"/>
      <c r="L124" s="139" t="s">
        <v>114</v>
      </c>
      <c r="M124" s="139"/>
      <c r="N124">
        <v>50</v>
      </c>
    </row>
    <row r="125" spans="1:29" ht="15.75" thickBot="1" x14ac:dyDescent="0.3">
      <c r="A125" s="35">
        <v>850</v>
      </c>
      <c r="B125" s="2">
        <v>150</v>
      </c>
      <c r="C125" s="79">
        <f>IF(AND('Omega-F'!C13=850,'Omega-F'!C30=150),1400,0)</f>
        <v>0</v>
      </c>
      <c r="D125" s="3"/>
      <c r="E125" s="3" t="s">
        <v>112</v>
      </c>
      <c r="G125" s="88">
        <f>P23</f>
        <v>0</v>
      </c>
      <c r="H125" s="3"/>
      <c r="I125" s="3"/>
      <c r="J125" s="3"/>
      <c r="K125" s="3"/>
      <c r="L125" s="139" t="s">
        <v>115</v>
      </c>
      <c r="M125" s="139"/>
      <c r="N125">
        <v>99</v>
      </c>
    </row>
    <row r="126" spans="1:29" x14ac:dyDescent="0.25">
      <c r="A126" s="35">
        <v>900</v>
      </c>
      <c r="B126" s="2">
        <v>150</v>
      </c>
      <c r="C126" s="79">
        <f>IF(AND('Omega-F'!C13=900,'Omega-F'!C30=150),1500,0)</f>
        <v>0</v>
      </c>
      <c r="F126" s="3" t="s">
        <v>108</v>
      </c>
      <c r="G126" s="3">
        <f>G123+G124+G125</f>
        <v>959</v>
      </c>
      <c r="L126" s="139" t="s">
        <v>37</v>
      </c>
      <c r="M126" s="139"/>
      <c r="N126">
        <v>0</v>
      </c>
    </row>
    <row r="127" spans="1:29" x14ac:dyDescent="0.25">
      <c r="A127" s="80">
        <v>1000</v>
      </c>
      <c r="B127" s="2">
        <v>150</v>
      </c>
      <c r="C127" s="79">
        <f>IF(AND('Omega-F'!C13=1000,'Omega-F'!C30=150),1800,0)</f>
        <v>1800</v>
      </c>
      <c r="L127" s="125" t="s">
        <v>116</v>
      </c>
      <c r="M127" s="125"/>
    </row>
    <row r="128" spans="1:29" x14ac:dyDescent="0.25">
      <c r="A128" s="94">
        <v>1200</v>
      </c>
      <c r="B128" s="94">
        <v>150</v>
      </c>
      <c r="C128" s="79">
        <f>IF(AND('Omega-F'!C13=1200,'Omega-F'!C30=150),2350,0)</f>
        <v>0</v>
      </c>
      <c r="L128" s="125" t="s">
        <v>117</v>
      </c>
      <c r="M128" s="125"/>
      <c r="N128">
        <v>43</v>
      </c>
    </row>
    <row r="129" spans="1:14" x14ac:dyDescent="0.25">
      <c r="A129" s="80">
        <v>1250</v>
      </c>
      <c r="B129" s="2">
        <v>150</v>
      </c>
      <c r="C129" s="79">
        <f>IF(AND('Omega-F'!C13=1250,'Omega-F'!C30=150),2500,0)</f>
        <v>0</v>
      </c>
      <c r="L129" s="125" t="s">
        <v>118</v>
      </c>
      <c r="M129" s="125"/>
      <c r="N129">
        <v>10</v>
      </c>
    </row>
    <row r="130" spans="1:14" x14ac:dyDescent="0.25">
      <c r="A130" s="80">
        <v>700</v>
      </c>
      <c r="B130" s="94">
        <v>200</v>
      </c>
      <c r="C130" s="79">
        <f>IF(AND('Omega-F'!C13=700,'Omega-F'!C30=200),1420,0)</f>
        <v>0</v>
      </c>
      <c r="L130" s="92"/>
      <c r="M130" s="92"/>
    </row>
    <row r="131" spans="1:14" x14ac:dyDescent="0.25">
      <c r="A131" s="80">
        <v>750</v>
      </c>
      <c r="B131" s="2">
        <v>200</v>
      </c>
      <c r="C131" s="79">
        <f>IF(AND('Omega-F'!C13=750,'Omega-F'!C30=200),1500,0)</f>
        <v>0</v>
      </c>
      <c r="M131" t="s">
        <v>18</v>
      </c>
      <c r="N131">
        <f>SUM(N123:N129)</f>
        <v>902</v>
      </c>
    </row>
    <row r="132" spans="1:14" x14ac:dyDescent="0.25">
      <c r="A132" s="95">
        <v>800</v>
      </c>
      <c r="B132" s="94">
        <v>200</v>
      </c>
      <c r="C132" s="79">
        <f>IF(AND('Omega-F'!C13=800,'Omega-F'!C30=200),1680,0)</f>
        <v>0</v>
      </c>
      <c r="L132" s="3"/>
    </row>
    <row r="133" spans="1:14" x14ac:dyDescent="0.25">
      <c r="A133" s="35">
        <v>850</v>
      </c>
      <c r="B133" s="2">
        <v>200</v>
      </c>
      <c r="C133" s="79">
        <f>IF(AND('Omega-F'!C13=850,'Omega-F'!C30=200),1800,0)</f>
        <v>0</v>
      </c>
    </row>
    <row r="134" spans="1:14" x14ac:dyDescent="0.25">
      <c r="A134" s="35">
        <v>900</v>
      </c>
      <c r="B134" s="2">
        <v>200</v>
      </c>
      <c r="C134" s="79">
        <f>IF(AND('Omega-F'!C13=900,'Omega-F'!C30=200),1900,0)</f>
        <v>0</v>
      </c>
    </row>
    <row r="135" spans="1:14" x14ac:dyDescent="0.25">
      <c r="A135" s="80">
        <v>1000</v>
      </c>
      <c r="B135" s="2">
        <v>200</v>
      </c>
      <c r="C135" s="79">
        <f>IF(AND('Omega-F'!C13=1000,'Omega-F'!C30=200),2200,0)</f>
        <v>0</v>
      </c>
    </row>
    <row r="136" spans="1:14" x14ac:dyDescent="0.25">
      <c r="A136" s="95">
        <v>1200</v>
      </c>
      <c r="B136" s="94">
        <v>200</v>
      </c>
      <c r="C136" s="79">
        <f>IF(AND('Omega-F'!C13=1200,'Omega-F'!C30=200),2930,0)</f>
        <v>0</v>
      </c>
    </row>
    <row r="137" spans="1:14" ht="15.75" thickBot="1" x14ac:dyDescent="0.3">
      <c r="A137" s="81">
        <v>1250</v>
      </c>
      <c r="B137" s="38">
        <v>200</v>
      </c>
      <c r="C137" s="82">
        <f>IF(AND('Omega-F'!C13=1250,'Omega-F'!C30=200),3100,0)</f>
        <v>0</v>
      </c>
    </row>
    <row r="138" spans="1:14" x14ac:dyDescent="0.25">
      <c r="A138" t="s">
        <v>89</v>
      </c>
      <c r="C138">
        <f>SUM(C122:C137)</f>
        <v>1800</v>
      </c>
      <c r="E138" t="s">
        <v>94</v>
      </c>
      <c r="F138">
        <f>'Omega-F'!C31</f>
        <v>1400</v>
      </c>
    </row>
    <row r="139" spans="1:14" x14ac:dyDescent="0.25">
      <c r="A139" s="136"/>
      <c r="B139" s="136"/>
      <c r="E139" t="s">
        <v>95</v>
      </c>
      <c r="F139">
        <f>'Omega-F'!C32</f>
        <v>1400</v>
      </c>
    </row>
    <row r="140" spans="1:14" ht="15.75" thickBot="1" x14ac:dyDescent="0.3">
      <c r="E140" t="s">
        <v>103</v>
      </c>
      <c r="F140">
        <f>F145-F138</f>
        <v>481</v>
      </c>
    </row>
    <row r="141" spans="1:14" x14ac:dyDescent="0.25">
      <c r="A141" s="32"/>
      <c r="B141" s="84" t="s">
        <v>73</v>
      </c>
      <c r="C141" s="83">
        <f>IF('Omega-F'!C14="on pillars 60x60",65,0)</f>
        <v>0</v>
      </c>
      <c r="E141" t="s">
        <v>104</v>
      </c>
      <c r="F141">
        <f>F145-F139</f>
        <v>481</v>
      </c>
    </row>
    <row r="142" spans="1:14" ht="15.75" thickBot="1" x14ac:dyDescent="0.3">
      <c r="A142" s="35"/>
      <c r="B142" s="85" t="s">
        <v>74</v>
      </c>
      <c r="C142" s="86">
        <f>IF('Omega-F'!C14="on pillars  80x40",45,0)</f>
        <v>0</v>
      </c>
      <c r="E142" t="s">
        <v>101</v>
      </c>
      <c r="F142" s="87">
        <f>SQRT(F140^2+F141^2)</f>
        <v>680.23672350145875</v>
      </c>
    </row>
    <row r="143" spans="1:14" ht="15.75" thickBot="1" x14ac:dyDescent="0.3">
      <c r="A143" s="137" t="s">
        <v>86</v>
      </c>
      <c r="B143" s="138"/>
      <c r="C143" s="39">
        <f>SUM(C141:C142)+81</f>
        <v>81</v>
      </c>
      <c r="E143" t="s">
        <v>100</v>
      </c>
      <c r="F143">
        <f>C143</f>
        <v>81</v>
      </c>
    </row>
    <row r="145" spans="1:6" x14ac:dyDescent="0.25">
      <c r="A145" s="134" t="s">
        <v>87</v>
      </c>
      <c r="B145" s="134"/>
      <c r="C145" s="15">
        <f>C143+C138</f>
        <v>1881</v>
      </c>
      <c r="E145" t="s">
        <v>96</v>
      </c>
      <c r="F145">
        <f>C138+F143</f>
        <v>1881</v>
      </c>
    </row>
    <row r="146" spans="1:6" x14ac:dyDescent="0.25">
      <c r="A146" s="134" t="s">
        <v>88</v>
      </c>
      <c r="B146" s="134"/>
      <c r="C146" s="93">
        <f>(C145)/(SIN(45*0.017453292519943))</f>
        <v>2660.1357108238271</v>
      </c>
      <c r="D146" s="87"/>
      <c r="E146" s="87" t="s">
        <v>97</v>
      </c>
      <c r="F146" s="87">
        <f t="shared" ref="F146" si="0">(F145)/(SIN(45*0.017453292519943))</f>
        <v>2660.1357108238271</v>
      </c>
    </row>
    <row r="147" spans="1:6" x14ac:dyDescent="0.25">
      <c r="A147" s="134" t="s">
        <v>90</v>
      </c>
      <c r="B147" s="134"/>
      <c r="C147" s="93">
        <f>C146-C138</f>
        <v>860.13571082382714</v>
      </c>
      <c r="E147" t="s">
        <v>98</v>
      </c>
      <c r="F147">
        <f>F145-F143-G126</f>
        <v>841</v>
      </c>
    </row>
    <row r="148" spans="1:6" x14ac:dyDescent="0.25">
      <c r="A148" s="134" t="s">
        <v>91</v>
      </c>
      <c r="B148" s="134"/>
      <c r="C148" s="93">
        <f>C147+'Omega-F'!C12+180+70</f>
        <v>1910.1357108238271</v>
      </c>
      <c r="E148" t="s">
        <v>110</v>
      </c>
      <c r="F148" s="87">
        <f>F146-C138+25</f>
        <v>885.13571082382714</v>
      </c>
    </row>
    <row r="149" spans="1:6" x14ac:dyDescent="0.25">
      <c r="A149" s="134" t="s">
        <v>93</v>
      </c>
      <c r="B149" s="134"/>
      <c r="C149" s="15">
        <f>'Omega-F'!C12+C143+149+20</f>
        <v>1050</v>
      </c>
      <c r="E149" t="s">
        <v>99</v>
      </c>
      <c r="F149">
        <f>F145-F147</f>
        <v>1040</v>
      </c>
    </row>
    <row r="150" spans="1:6" x14ac:dyDescent="0.25">
      <c r="A150" s="15"/>
      <c r="B150" s="15"/>
      <c r="C150" s="15"/>
      <c r="E150" t="s">
        <v>111</v>
      </c>
      <c r="F150">
        <f>(C138*2)+(C143*2)</f>
        <v>3762</v>
      </c>
    </row>
    <row r="151" spans="1:6" x14ac:dyDescent="0.25">
      <c r="A151" s="15"/>
      <c r="B151" s="15"/>
      <c r="C151" s="15"/>
    </row>
    <row r="152" spans="1:6" x14ac:dyDescent="0.25">
      <c r="A152" s="134" t="s">
        <v>92</v>
      </c>
      <c r="B152" s="134"/>
      <c r="C152" s="93">
        <f>C148*COS(45*0.017453292519943)</f>
        <v>1350.6699141101324</v>
      </c>
      <c r="E152" t="s">
        <v>102</v>
      </c>
      <c r="F152" t="str">
        <f>IF(AND(F138&gt;F149,F139&gt;F149),"ok","negative")</f>
        <v>ok</v>
      </c>
    </row>
    <row r="153" spans="1:6" x14ac:dyDescent="0.25">
      <c r="A153" s="135"/>
      <c r="B153" s="135"/>
      <c r="E153" t="s">
        <v>106</v>
      </c>
      <c r="F153" t="str">
        <f>IF(F142&lt;F147,"ok","negative")</f>
        <v>ok</v>
      </c>
    </row>
    <row r="154" spans="1:6" x14ac:dyDescent="0.25">
      <c r="E154" t="s">
        <v>105</v>
      </c>
      <c r="F154" s="42" t="str">
        <f>IF(AND(F152="ok",F153="ok"),"ok","negativ")</f>
        <v>ok</v>
      </c>
    </row>
    <row r="155" spans="1:6" x14ac:dyDescent="0.25">
      <c r="E155" t="s">
        <v>109</v>
      </c>
      <c r="F155" t="str">
        <f>IF(AND(OR(F142&lt;F147,OR(F138&gt;(C138+C143),F139&gt;(C138+C143))),F152="ok"),"feasible","not feasible")</f>
        <v>feasible</v>
      </c>
    </row>
  </sheetData>
  <mergeCells count="42">
    <mergeCell ref="L123:M123"/>
    <mergeCell ref="L124:M124"/>
    <mergeCell ref="L125:M125"/>
    <mergeCell ref="L126:M126"/>
    <mergeCell ref="L127:M127"/>
    <mergeCell ref="A148:B148"/>
    <mergeCell ref="A152:B152"/>
    <mergeCell ref="A153:B153"/>
    <mergeCell ref="A149:B149"/>
    <mergeCell ref="L128:M128"/>
    <mergeCell ref="L129:M129"/>
    <mergeCell ref="A139:B139"/>
    <mergeCell ref="A143:B143"/>
    <mergeCell ref="A145:B145"/>
    <mergeCell ref="A146:B146"/>
    <mergeCell ref="A147:B147"/>
    <mergeCell ref="P98:P101"/>
    <mergeCell ref="P103:P106"/>
    <mergeCell ref="Z57:Z87"/>
    <mergeCell ref="P78:P81"/>
    <mergeCell ref="P83:P86"/>
    <mergeCell ref="P88:P91"/>
    <mergeCell ref="P93:P96"/>
    <mergeCell ref="B44:C44"/>
    <mergeCell ref="B45:C45"/>
    <mergeCell ref="B43:C43"/>
    <mergeCell ref="B46:C46"/>
    <mergeCell ref="B47:C47"/>
    <mergeCell ref="L122:N122"/>
    <mergeCell ref="B59:C59"/>
    <mergeCell ref="B60:C60"/>
    <mergeCell ref="B61:C61"/>
    <mergeCell ref="B62:C62"/>
    <mergeCell ref="B63:C63"/>
    <mergeCell ref="B108:G108"/>
    <mergeCell ref="B109:G109"/>
    <mergeCell ref="B110:G110"/>
    <mergeCell ref="A102:D102"/>
    <mergeCell ref="B104:F104"/>
    <mergeCell ref="B105:G105"/>
    <mergeCell ref="B106:G106"/>
    <mergeCell ref="B107:G107"/>
  </mergeCells>
  <pageMargins left="0.7" right="0.7" top="0.78740157499999996" bottom="0.78740157499999996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Stratos</vt:lpstr>
      <vt:lpstr>Omega-F</vt:lpstr>
      <vt:lpstr>Delta</vt:lpstr>
      <vt:lpstr>Kalkulation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2020-08-20T11:57:29Z</dcterms:modified>
</cp:coreProperties>
</file>